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 Stuff\@NDSU transfer current\"/>
    </mc:Choice>
  </mc:AlternateContent>
  <xr:revisionPtr revIDLastSave="0" documentId="8_{D974FAC3-A828-4415-8547-370F461518C6}" xr6:coauthVersionLast="36" xr6:coauthVersionMax="36" xr10:uidLastSave="{00000000-0000-0000-0000-000000000000}"/>
  <bookViews>
    <workbookView xWindow="-26715" yWindow="0" windowWidth="25380" windowHeight="15510" tabRatio="782" xr2:uid="{00000000-000D-0000-FFFF-FFFF00000000}"/>
  </bookViews>
  <sheets>
    <sheet name="Intro" sheetId="21" r:id="rId1"/>
    <sheet name="South Valley" sheetId="41" r:id="rId2"/>
    <sheet name="North Valley" sheetId="40" r:id="rId3"/>
    <sheet name="South East" sheetId="39" r:id="rId4"/>
    <sheet name="North East" sheetId="38" r:id="rId5"/>
    <sheet name="East Cent." sheetId="37" r:id="rId6"/>
    <sheet name="South Cent." sheetId="35" r:id="rId7"/>
    <sheet name="North Cent." sheetId="36" r:id="rId8"/>
    <sheet name="South West" sheetId="34" r:id="rId9"/>
    <sheet name="North West" sheetId="15" r:id="rId10"/>
  </sheets>
  <definedNames>
    <definedName name="EC_Crops" localSheetId="5">'East Cent.'!$B$8:$R$8</definedName>
    <definedName name="NC_Crops" localSheetId="7">'North Cent.'!$B$8:$S$8</definedName>
    <definedName name="NE_Crops" localSheetId="4">'North East'!$B$8:$Q$8</definedName>
    <definedName name="NV_Crops" localSheetId="2">'North Valley'!$B$8:$O$8</definedName>
    <definedName name="NW_Crops">'North West'!$B$8:$R$8</definedName>
    <definedName name="_xlnm.Print_Area" localSheetId="5">'East Cent.'!$A$1:$L$33</definedName>
    <definedName name="_xlnm.Print_Area" localSheetId="0">Intro!$B$1:$K$32</definedName>
    <definedName name="_xlnm.Print_Area" localSheetId="7">'North Cent.'!$A$1:$L$33</definedName>
    <definedName name="_xlnm.Print_Area" localSheetId="4">'North East'!$A$1:$L$33</definedName>
    <definedName name="_xlnm.Print_Area" localSheetId="2">'North Valley'!$A$1:$L$33</definedName>
    <definedName name="_xlnm.Print_Area" localSheetId="9">'North West'!$A$1:$L$33</definedName>
    <definedName name="_xlnm.Print_Area" localSheetId="6">'South Cent.'!$A$1:$L$33</definedName>
    <definedName name="_xlnm.Print_Area" localSheetId="3">'South East'!$A$1:$L$33</definedName>
    <definedName name="_xlnm.Print_Area" localSheetId="1">'South Valley'!$A$1:$J$33</definedName>
    <definedName name="_xlnm.Print_Area" localSheetId="8">'South West'!$A$1:$L$33</definedName>
    <definedName name="SC_Crops" localSheetId="6">'South Cent.'!$B$8:$S$8</definedName>
    <definedName name="SE_Crops" localSheetId="3">'South East'!$B$8:$P$8</definedName>
    <definedName name="SV_Crops" localSheetId="1">'South Valley'!$B$8:$J$8</definedName>
    <definedName name="SW_Crops" localSheetId="8">'South West'!$B$8:$S$8</definedName>
  </definedNames>
  <calcPr calcId="191029"/>
</workbook>
</file>

<file path=xl/calcChain.xml><?xml version="1.0" encoding="utf-8"?>
<calcChain xmlns="http://schemas.openxmlformats.org/spreadsheetml/2006/main">
  <c r="AP4" i="34" l="1"/>
  <c r="AL4" i="34"/>
  <c r="AN6" i="35"/>
  <c r="AN11" i="35" s="1"/>
  <c r="AN4" i="35"/>
  <c r="N24" i="35"/>
  <c r="N25" i="35" s="1"/>
  <c r="AN7" i="35" l="1"/>
  <c r="J24" i="41" l="1"/>
  <c r="J25" i="41" s="1"/>
  <c r="I24" i="41"/>
  <c r="I25" i="41" s="1"/>
  <c r="H24" i="41"/>
  <c r="H25" i="41" s="1"/>
  <c r="G24" i="41"/>
  <c r="G25" i="41" s="1"/>
  <c r="F24" i="41"/>
  <c r="F25" i="41" s="1"/>
  <c r="E24" i="41"/>
  <c r="E25" i="41" s="1"/>
  <c r="D24" i="41"/>
  <c r="D25" i="41" s="1"/>
  <c r="C24" i="41"/>
  <c r="C25" i="41" s="1"/>
  <c r="B24" i="41"/>
  <c r="B25" i="41" s="1"/>
  <c r="AH15" i="41"/>
  <c r="AF15" i="41"/>
  <c r="AE15" i="41"/>
  <c r="AI6" i="41"/>
  <c r="AI11" i="41" s="1"/>
  <c r="AH6" i="41"/>
  <c r="AH7" i="41" s="1"/>
  <c r="AG6" i="41"/>
  <c r="AG7" i="41" s="1"/>
  <c r="AF6" i="41"/>
  <c r="AF11" i="41" s="1"/>
  <c r="AE6" i="41"/>
  <c r="AE7" i="41" s="1"/>
  <c r="AD6" i="41"/>
  <c r="AD7" i="41" s="1"/>
  <c r="AC6" i="41"/>
  <c r="AC7" i="41" s="1"/>
  <c r="AB6" i="41"/>
  <c r="AB7" i="41" s="1"/>
  <c r="AA6" i="41"/>
  <c r="AA11" i="41" s="1"/>
  <c r="F6" i="41"/>
  <c r="C6" i="41"/>
  <c r="AI4" i="41"/>
  <c r="AH4" i="41"/>
  <c r="AG4" i="41"/>
  <c r="AF4" i="41"/>
  <c r="AE4" i="41"/>
  <c r="AD4" i="41"/>
  <c r="AC4" i="41"/>
  <c r="AB4" i="41"/>
  <c r="AA4" i="41"/>
  <c r="C4" i="41"/>
  <c r="O24" i="40"/>
  <c r="O25" i="40" s="1"/>
  <c r="N24" i="40"/>
  <c r="N25" i="40" s="1"/>
  <c r="M24" i="40"/>
  <c r="M25" i="40" s="1"/>
  <c r="L24" i="40"/>
  <c r="L25" i="40" s="1"/>
  <c r="K24" i="40"/>
  <c r="K25" i="40" s="1"/>
  <c r="J24" i="40"/>
  <c r="J25" i="40" s="1"/>
  <c r="I24" i="40"/>
  <c r="I25" i="40" s="1"/>
  <c r="H24" i="40"/>
  <c r="H25" i="40" s="1"/>
  <c r="G24" i="40"/>
  <c r="G25" i="40" s="1"/>
  <c r="F24" i="40"/>
  <c r="F25" i="40" s="1"/>
  <c r="E24" i="40"/>
  <c r="E25" i="40" s="1"/>
  <c r="D24" i="40"/>
  <c r="D25" i="40" s="1"/>
  <c r="C24" i="40"/>
  <c r="C25" i="40" s="1"/>
  <c r="B24" i="40"/>
  <c r="B25" i="40" s="1"/>
  <c r="AM15" i="40"/>
  <c r="AL15" i="40"/>
  <c r="AJ15" i="40"/>
  <c r="AG15" i="40"/>
  <c r="AF15" i="40"/>
  <c r="AN6" i="40"/>
  <c r="AN7" i="40" s="1"/>
  <c r="AM6" i="40"/>
  <c r="AM7" i="40" s="1"/>
  <c r="AL6" i="40"/>
  <c r="AL7" i="40" s="1"/>
  <c r="AK6" i="40"/>
  <c r="AK11" i="40" s="1"/>
  <c r="AJ6" i="40"/>
  <c r="AJ7" i="40" s="1"/>
  <c r="AJ11" i="40"/>
  <c r="AI6" i="40"/>
  <c r="AI11" i="40" s="1"/>
  <c r="AH6" i="40"/>
  <c r="AH7" i="40" s="1"/>
  <c r="AG6" i="40"/>
  <c r="AG11" i="40" s="1"/>
  <c r="AF6" i="40"/>
  <c r="AF11" i="40" s="1"/>
  <c r="AE6" i="40"/>
  <c r="AE7" i="40" s="1"/>
  <c r="AD6" i="40"/>
  <c r="AD7" i="40" s="1"/>
  <c r="AC6" i="40"/>
  <c r="AC11" i="40" s="1"/>
  <c r="AB6" i="40"/>
  <c r="AB7" i="40" s="1"/>
  <c r="AA6" i="40"/>
  <c r="AA7" i="40" s="1"/>
  <c r="F6" i="40"/>
  <c r="C6" i="40"/>
  <c r="AN4" i="40"/>
  <c r="AM4" i="40"/>
  <c r="AL4" i="40"/>
  <c r="AK4" i="40"/>
  <c r="AJ4" i="40"/>
  <c r="AI4" i="40"/>
  <c r="AH4" i="40"/>
  <c r="AG4" i="40"/>
  <c r="AF4" i="40"/>
  <c r="AE4" i="40"/>
  <c r="AD4" i="40"/>
  <c r="AC4" i="40"/>
  <c r="AB4" i="40"/>
  <c r="AA4" i="40"/>
  <c r="C4" i="40"/>
  <c r="P24" i="39"/>
  <c r="P25" i="39" s="1"/>
  <c r="O24" i="39"/>
  <c r="O25" i="39" s="1"/>
  <c r="N24" i="39"/>
  <c r="N25" i="39" s="1"/>
  <c r="M24" i="39"/>
  <c r="M25" i="39" s="1"/>
  <c r="L24" i="39"/>
  <c r="L25" i="39" s="1"/>
  <c r="K24" i="39"/>
  <c r="K25" i="39" s="1"/>
  <c r="J24" i="39"/>
  <c r="J25" i="39" s="1"/>
  <c r="I24" i="39"/>
  <c r="I25" i="39" s="1"/>
  <c r="H24" i="39"/>
  <c r="H25" i="39" s="1"/>
  <c r="G24" i="39"/>
  <c r="G25" i="39" s="1"/>
  <c r="F24" i="39"/>
  <c r="F25" i="39" s="1"/>
  <c r="E24" i="39"/>
  <c r="E25" i="39" s="1"/>
  <c r="D24" i="39"/>
  <c r="D25" i="39" s="1"/>
  <c r="C24" i="39"/>
  <c r="C25" i="39" s="1"/>
  <c r="B24" i="39"/>
  <c r="B25" i="39" s="1"/>
  <c r="AN15" i="39"/>
  <c r="AM15" i="39"/>
  <c r="AL15" i="39"/>
  <c r="AK15" i="39"/>
  <c r="AJ15" i="39"/>
  <c r="AI15" i="39"/>
  <c r="AH15" i="39"/>
  <c r="AG15" i="39"/>
  <c r="AD15" i="39"/>
  <c r="AC15" i="39"/>
  <c r="AB15" i="39"/>
  <c r="AO6" i="39"/>
  <c r="AO11" i="39" s="1"/>
  <c r="AN6" i="39"/>
  <c r="AM6" i="39"/>
  <c r="AM7" i="39" s="1"/>
  <c r="AL6" i="39"/>
  <c r="AL11" i="39" s="1"/>
  <c r="AK6" i="39"/>
  <c r="AK7" i="39" s="1"/>
  <c r="AJ6" i="39"/>
  <c r="AJ11" i="39" s="1"/>
  <c r="AI6" i="39"/>
  <c r="AI7" i="39" s="1"/>
  <c r="AH6" i="39"/>
  <c r="AH7" i="39" s="1"/>
  <c r="AG6" i="39"/>
  <c r="AG11" i="39" s="1"/>
  <c r="AF6" i="39"/>
  <c r="AF11" i="39" s="1"/>
  <c r="AE6" i="39"/>
  <c r="AE11" i="39" s="1"/>
  <c r="AD6" i="39"/>
  <c r="AD11" i="39" s="1"/>
  <c r="AC6" i="39"/>
  <c r="AC7" i="39" s="1"/>
  <c r="AB6" i="39"/>
  <c r="AB11" i="39" s="1"/>
  <c r="AA6" i="39"/>
  <c r="AA11" i="39" s="1"/>
  <c r="F6" i="39"/>
  <c r="F10" i="39" s="1"/>
  <c r="F11" i="39" s="1"/>
  <c r="C6" i="39"/>
  <c r="AO4" i="39"/>
  <c r="AN4" i="39"/>
  <c r="AM4" i="39"/>
  <c r="AL4" i="39"/>
  <c r="AK4" i="39"/>
  <c r="AJ4" i="39"/>
  <c r="AI4" i="39"/>
  <c r="AH4" i="39"/>
  <c r="AG4" i="39"/>
  <c r="AF4" i="39"/>
  <c r="AE4" i="39"/>
  <c r="AD4" i="39"/>
  <c r="AC4" i="39"/>
  <c r="AB4" i="39"/>
  <c r="AA4" i="39"/>
  <c r="C4" i="39"/>
  <c r="Q24" i="38"/>
  <c r="Q25" i="38" s="1"/>
  <c r="P24" i="38"/>
  <c r="P25" i="38" s="1"/>
  <c r="O24" i="38"/>
  <c r="O25" i="38" s="1"/>
  <c r="N24" i="38"/>
  <c r="N25" i="38" s="1"/>
  <c r="M24" i="38"/>
  <c r="M25" i="38" s="1"/>
  <c r="L24" i="38"/>
  <c r="L25" i="38" s="1"/>
  <c r="K24" i="38"/>
  <c r="K25" i="38" s="1"/>
  <c r="J24" i="38"/>
  <c r="J25" i="38" s="1"/>
  <c r="I24" i="38"/>
  <c r="I25" i="38" s="1"/>
  <c r="H24" i="38"/>
  <c r="H25" i="38" s="1"/>
  <c r="G24" i="38"/>
  <c r="G25" i="38" s="1"/>
  <c r="F24" i="38"/>
  <c r="F25" i="38" s="1"/>
  <c r="E24" i="38"/>
  <c r="E25" i="38" s="1"/>
  <c r="D24" i="38"/>
  <c r="D25" i="38" s="1"/>
  <c r="C24" i="38"/>
  <c r="C25" i="38" s="1"/>
  <c r="B24" i="38"/>
  <c r="B25" i="38" s="1"/>
  <c r="AP15" i="38"/>
  <c r="AO15" i="38"/>
  <c r="AN15" i="38"/>
  <c r="AM15" i="38"/>
  <c r="AL15" i="38"/>
  <c r="AK15" i="38"/>
  <c r="AJ15" i="38"/>
  <c r="AI15" i="38"/>
  <c r="AH15" i="38"/>
  <c r="AG15" i="38"/>
  <c r="AF15" i="38"/>
  <c r="AE15" i="38"/>
  <c r="AD15" i="38"/>
  <c r="AC15" i="38"/>
  <c r="AP6" i="38"/>
  <c r="AP11" i="38" s="1"/>
  <c r="AO6" i="38"/>
  <c r="AO11" i="38" s="1"/>
  <c r="AO7" i="38"/>
  <c r="AN6" i="38"/>
  <c r="AN11" i="38" s="1"/>
  <c r="AM6" i="38"/>
  <c r="AM11" i="38" s="1"/>
  <c r="AL6" i="38"/>
  <c r="AL11" i="38" s="1"/>
  <c r="AK6" i="38"/>
  <c r="AK11" i="38" s="1"/>
  <c r="AJ6" i="38"/>
  <c r="AJ7" i="38" s="1"/>
  <c r="AI6" i="38"/>
  <c r="AI7" i="38" s="1"/>
  <c r="AH6" i="38"/>
  <c r="AH11" i="38" s="1"/>
  <c r="AG6" i="38"/>
  <c r="AG7" i="38" s="1"/>
  <c r="AF6" i="38"/>
  <c r="AF7" i="38" s="1"/>
  <c r="AE6" i="38"/>
  <c r="AE7" i="38" s="1"/>
  <c r="AD6" i="38"/>
  <c r="AD11" i="38" s="1"/>
  <c r="AC6" i="38"/>
  <c r="AC11" i="38" s="1"/>
  <c r="AB6" i="38"/>
  <c r="AB11" i="38" s="1"/>
  <c r="AA6" i="38"/>
  <c r="AA11" i="38" s="1"/>
  <c r="F6" i="38"/>
  <c r="B10" i="38" s="1"/>
  <c r="B11" i="38" s="1"/>
  <c r="C6" i="38"/>
  <c r="AP4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C4" i="38"/>
  <c r="R24" i="37"/>
  <c r="R25" i="37" s="1"/>
  <c r="Q24" i="37"/>
  <c r="Q25" i="37" s="1"/>
  <c r="P24" i="37"/>
  <c r="P25" i="37" s="1"/>
  <c r="O24" i="37"/>
  <c r="O25" i="37" s="1"/>
  <c r="N24" i="37"/>
  <c r="N25" i="37" s="1"/>
  <c r="M24" i="37"/>
  <c r="M25" i="37" s="1"/>
  <c r="L24" i="37"/>
  <c r="L25" i="37" s="1"/>
  <c r="K24" i="37"/>
  <c r="K25" i="37" s="1"/>
  <c r="J24" i="37"/>
  <c r="J25" i="37" s="1"/>
  <c r="I24" i="37"/>
  <c r="I25" i="37" s="1"/>
  <c r="H24" i="37"/>
  <c r="H25" i="37" s="1"/>
  <c r="G24" i="37"/>
  <c r="G25" i="37" s="1"/>
  <c r="F24" i="37"/>
  <c r="F25" i="37" s="1"/>
  <c r="E24" i="37"/>
  <c r="E25" i="37" s="1"/>
  <c r="D24" i="37"/>
  <c r="D25" i="37" s="1"/>
  <c r="C24" i="37"/>
  <c r="C25" i="37" s="1"/>
  <c r="B24" i="37"/>
  <c r="B25" i="37" s="1"/>
  <c r="AQ15" i="37"/>
  <c r="AP15" i="37"/>
  <c r="AO15" i="37"/>
  <c r="AN15" i="37"/>
  <c r="AM15" i="37"/>
  <c r="AL15" i="37"/>
  <c r="AK15" i="37"/>
  <c r="AJ15" i="37"/>
  <c r="AI15" i="37"/>
  <c r="AH15" i="37"/>
  <c r="AG15" i="37"/>
  <c r="AD15" i="37"/>
  <c r="AC15" i="37"/>
  <c r="AB15" i="37"/>
  <c r="AQ6" i="37"/>
  <c r="AQ7" i="37" s="1"/>
  <c r="AP6" i="37"/>
  <c r="AP11" i="37" s="1"/>
  <c r="AO6" i="37"/>
  <c r="AO7" i="37" s="1"/>
  <c r="AN6" i="37"/>
  <c r="AN7" i="37" s="1"/>
  <c r="AM6" i="37"/>
  <c r="AM7" i="37" s="1"/>
  <c r="AL6" i="37"/>
  <c r="AL11" i="37" s="1"/>
  <c r="AK6" i="37"/>
  <c r="AK7" i="37" s="1"/>
  <c r="AJ6" i="37"/>
  <c r="AJ11" i="37" s="1"/>
  <c r="AI6" i="37"/>
  <c r="AI7" i="37" s="1"/>
  <c r="AH6" i="37"/>
  <c r="AH11" i="37" s="1"/>
  <c r="AG6" i="37"/>
  <c r="AG11" i="37" s="1"/>
  <c r="AF6" i="37"/>
  <c r="AF7" i="37" s="1"/>
  <c r="AE6" i="37"/>
  <c r="AE11" i="37" s="1"/>
  <c r="AD6" i="37"/>
  <c r="AD11" i="37" s="1"/>
  <c r="AC6" i="37"/>
  <c r="AC7" i="37" s="1"/>
  <c r="AB6" i="37"/>
  <c r="AB11" i="37" s="1"/>
  <c r="AA6" i="37"/>
  <c r="AA11" i="37" s="1"/>
  <c r="F6" i="37"/>
  <c r="F10" i="37" s="1"/>
  <c r="F11" i="37" s="1"/>
  <c r="C6" i="37"/>
  <c r="AQ4" i="37"/>
  <c r="AP4" i="37"/>
  <c r="AO4" i="37"/>
  <c r="AN4" i="37"/>
  <c r="AM4" i="37"/>
  <c r="AL4" i="37"/>
  <c r="AK4" i="37"/>
  <c r="AJ4" i="37"/>
  <c r="AI4" i="37"/>
  <c r="AH4" i="37"/>
  <c r="AG4" i="37"/>
  <c r="AF4" i="37"/>
  <c r="AE4" i="37"/>
  <c r="AD4" i="37"/>
  <c r="AC4" i="37"/>
  <c r="AB4" i="37"/>
  <c r="AA4" i="37"/>
  <c r="C4" i="37"/>
  <c r="S24" i="36"/>
  <c r="S25" i="36" s="1"/>
  <c r="R24" i="36"/>
  <c r="R25" i="36" s="1"/>
  <c r="Q24" i="36"/>
  <c r="Q25" i="36" s="1"/>
  <c r="P24" i="36"/>
  <c r="P25" i="36" s="1"/>
  <c r="O24" i="36"/>
  <c r="O25" i="36" s="1"/>
  <c r="N24" i="36"/>
  <c r="N25" i="36" s="1"/>
  <c r="M24" i="36"/>
  <c r="M25" i="36" s="1"/>
  <c r="L24" i="36"/>
  <c r="L25" i="36" s="1"/>
  <c r="K24" i="36"/>
  <c r="K25" i="36" s="1"/>
  <c r="J24" i="36"/>
  <c r="J25" i="36" s="1"/>
  <c r="I24" i="36"/>
  <c r="I25" i="36" s="1"/>
  <c r="H24" i="36"/>
  <c r="H25" i="36" s="1"/>
  <c r="G24" i="36"/>
  <c r="G25" i="36" s="1"/>
  <c r="F24" i="36"/>
  <c r="F25" i="36" s="1"/>
  <c r="E24" i="36"/>
  <c r="E25" i="36" s="1"/>
  <c r="D24" i="36"/>
  <c r="D25" i="36" s="1"/>
  <c r="C24" i="36"/>
  <c r="C25" i="36" s="1"/>
  <c r="B24" i="36"/>
  <c r="B25" i="36" s="1"/>
  <c r="AR15" i="36"/>
  <c r="AQ15" i="36"/>
  <c r="AP15" i="36"/>
  <c r="AO15" i="36"/>
  <c r="AN15" i="36"/>
  <c r="AM15" i="36"/>
  <c r="AL15" i="36"/>
  <c r="AK15" i="36"/>
  <c r="AJ15" i="36"/>
  <c r="AI15" i="36"/>
  <c r="AH15" i="36"/>
  <c r="AG15" i="36"/>
  <c r="AF15" i="36"/>
  <c r="AE15" i="36"/>
  <c r="AD15" i="36"/>
  <c r="AC15" i="36"/>
  <c r="AR6" i="36"/>
  <c r="AR7" i="36" s="1"/>
  <c r="AQ6" i="36"/>
  <c r="AQ11" i="36" s="1"/>
  <c r="AP6" i="36"/>
  <c r="AP11" i="36" s="1"/>
  <c r="AO6" i="36"/>
  <c r="AO11" i="36" s="1"/>
  <c r="AN6" i="36"/>
  <c r="AN7" i="36" s="1"/>
  <c r="AM6" i="36"/>
  <c r="AM7" i="36" s="1"/>
  <c r="AL6" i="36"/>
  <c r="AL7" i="36" s="1"/>
  <c r="AK6" i="36"/>
  <c r="AK7" i="36" s="1"/>
  <c r="AJ6" i="36"/>
  <c r="AJ7" i="36" s="1"/>
  <c r="AI6" i="36"/>
  <c r="AI7" i="36" s="1"/>
  <c r="AH6" i="36"/>
  <c r="AH11" i="36" s="1"/>
  <c r="AG6" i="36"/>
  <c r="AG11" i="36" s="1"/>
  <c r="AF6" i="36"/>
  <c r="AF11" i="36" s="1"/>
  <c r="AE6" i="36"/>
  <c r="AE11" i="36" s="1"/>
  <c r="AD6" i="36"/>
  <c r="AD7" i="36" s="1"/>
  <c r="AC6" i="36"/>
  <c r="AC11" i="36" s="1"/>
  <c r="AB6" i="36"/>
  <c r="AB7" i="36" s="1"/>
  <c r="AA6" i="36"/>
  <c r="AA7" i="36" s="1"/>
  <c r="F6" i="36"/>
  <c r="B10" i="36" s="1"/>
  <c r="B11" i="36" s="1"/>
  <c r="C6" i="36"/>
  <c r="AR4" i="36"/>
  <c r="AQ4" i="36"/>
  <c r="AP4" i="36"/>
  <c r="AO4" i="36"/>
  <c r="AN4" i="36"/>
  <c r="AM4" i="36"/>
  <c r="AL4" i="36"/>
  <c r="AK4" i="36"/>
  <c r="AJ4" i="36"/>
  <c r="AI4" i="36"/>
  <c r="AH4" i="36"/>
  <c r="AG4" i="36"/>
  <c r="AF4" i="36"/>
  <c r="AE4" i="36"/>
  <c r="AD4" i="36"/>
  <c r="AC4" i="36"/>
  <c r="AB4" i="36"/>
  <c r="AA4" i="36"/>
  <c r="C4" i="36"/>
  <c r="S24" i="35"/>
  <c r="S25" i="35" s="1"/>
  <c r="R24" i="35"/>
  <c r="R25" i="35" s="1"/>
  <c r="Q24" i="35"/>
  <c r="Q25" i="35" s="1"/>
  <c r="P24" i="35"/>
  <c r="P25" i="35" s="1"/>
  <c r="O24" i="35"/>
  <c r="O25" i="35" s="1"/>
  <c r="M24" i="35"/>
  <c r="M25" i="35" s="1"/>
  <c r="L24" i="35"/>
  <c r="L25" i="35" s="1"/>
  <c r="K24" i="35"/>
  <c r="K25" i="35" s="1"/>
  <c r="J24" i="35"/>
  <c r="J25" i="35" s="1"/>
  <c r="I24" i="35"/>
  <c r="I25" i="35" s="1"/>
  <c r="H24" i="35"/>
  <c r="H25" i="35" s="1"/>
  <c r="G24" i="35"/>
  <c r="G25" i="35" s="1"/>
  <c r="F24" i="35"/>
  <c r="F25" i="35" s="1"/>
  <c r="E24" i="35"/>
  <c r="E25" i="35" s="1"/>
  <c r="D24" i="35"/>
  <c r="D25" i="35" s="1"/>
  <c r="C24" i="35"/>
  <c r="C25" i="35" s="1"/>
  <c r="B24" i="35"/>
  <c r="B25" i="35" s="1"/>
  <c r="AS15" i="35"/>
  <c r="AR15" i="35"/>
  <c r="AQ15" i="35"/>
  <c r="AL15" i="35"/>
  <c r="AK15" i="35"/>
  <c r="AJ15" i="35"/>
  <c r="AI15" i="35"/>
  <c r="AH15" i="35"/>
  <c r="AG15" i="35"/>
  <c r="AF15" i="35"/>
  <c r="AE15" i="35"/>
  <c r="AD15" i="35"/>
  <c r="AS6" i="35"/>
  <c r="AS7" i="35" s="1"/>
  <c r="AR6" i="35"/>
  <c r="AR11" i="35" s="1"/>
  <c r="AQ6" i="35"/>
  <c r="AQ7" i="35" s="1"/>
  <c r="AP6" i="35"/>
  <c r="AP7" i="35" s="1"/>
  <c r="AO6" i="35"/>
  <c r="AO7" i="35" s="1"/>
  <c r="AM6" i="35"/>
  <c r="AM7" i="35" s="1"/>
  <c r="AL6" i="35"/>
  <c r="AL11" i="35" s="1"/>
  <c r="AK6" i="35"/>
  <c r="AK11" i="35" s="1"/>
  <c r="AJ6" i="35"/>
  <c r="AJ7" i="35" s="1"/>
  <c r="AI6" i="35"/>
  <c r="AI11" i="35" s="1"/>
  <c r="AH6" i="35"/>
  <c r="AH7" i="35" s="1"/>
  <c r="AG6" i="35"/>
  <c r="AG11" i="35" s="1"/>
  <c r="AF6" i="35"/>
  <c r="AF7" i="35" s="1"/>
  <c r="AE6" i="35"/>
  <c r="AE7" i="35" s="1"/>
  <c r="AD6" i="35"/>
  <c r="AD11" i="35" s="1"/>
  <c r="AC6" i="35"/>
  <c r="AC7" i="35" s="1"/>
  <c r="AB6" i="35"/>
  <c r="AB7" i="35" s="1"/>
  <c r="F6" i="35"/>
  <c r="C6" i="35"/>
  <c r="AS4" i="35"/>
  <c r="AR4" i="35"/>
  <c r="AQ4" i="35"/>
  <c r="AP4" i="35"/>
  <c r="AO4" i="35"/>
  <c r="AM4" i="35"/>
  <c r="AL4" i="35"/>
  <c r="AK4" i="35"/>
  <c r="AJ4" i="35"/>
  <c r="AI4" i="35"/>
  <c r="AH4" i="35"/>
  <c r="AG4" i="35"/>
  <c r="AF4" i="35"/>
  <c r="AE4" i="35"/>
  <c r="AD4" i="35"/>
  <c r="AC4" i="35"/>
  <c r="AB4" i="35"/>
  <c r="C4" i="35"/>
  <c r="AR6" i="34"/>
  <c r="AR11" i="34" s="1"/>
  <c r="AR4" i="34"/>
  <c r="S24" i="34"/>
  <c r="S25" i="34" s="1"/>
  <c r="R24" i="34"/>
  <c r="R25" i="34" s="1"/>
  <c r="P24" i="34"/>
  <c r="P25" i="34" s="1"/>
  <c r="O24" i="34"/>
  <c r="O25" i="34" s="1"/>
  <c r="N24" i="34"/>
  <c r="N25" i="34" s="1"/>
  <c r="L24" i="34"/>
  <c r="L25" i="34" s="1"/>
  <c r="K24" i="34"/>
  <c r="K25" i="34" s="1"/>
  <c r="J24" i="34"/>
  <c r="J25" i="34" s="1"/>
  <c r="I24" i="34"/>
  <c r="I25" i="34" s="1"/>
  <c r="H24" i="34"/>
  <c r="H25" i="34" s="1"/>
  <c r="G24" i="34"/>
  <c r="G25" i="34" s="1"/>
  <c r="F24" i="34"/>
  <c r="F25" i="34" s="1"/>
  <c r="E24" i="34"/>
  <c r="E25" i="34" s="1"/>
  <c r="D24" i="34"/>
  <c r="D25" i="34" s="1"/>
  <c r="C24" i="34"/>
  <c r="C25" i="34" s="1"/>
  <c r="B24" i="34"/>
  <c r="B25" i="34" s="1"/>
  <c r="AK15" i="34"/>
  <c r="AI15" i="34"/>
  <c r="AG15" i="34"/>
  <c r="AF15" i="34"/>
  <c r="AC15" i="34"/>
  <c r="AQ6" i="34"/>
  <c r="AQ7" i="34" s="1"/>
  <c r="AP6" i="34"/>
  <c r="AP7" i="34" s="1"/>
  <c r="AO6" i="34"/>
  <c r="AO11" i="34" s="1"/>
  <c r="AN6" i="34"/>
  <c r="AN11" i="34" s="1"/>
  <c r="AM6" i="34"/>
  <c r="AM11" i="34" s="1"/>
  <c r="AL6" i="34"/>
  <c r="AL11" i="34" s="1"/>
  <c r="AK6" i="34"/>
  <c r="AK7" i="34" s="1"/>
  <c r="AJ6" i="34"/>
  <c r="AJ11" i="34" s="1"/>
  <c r="AI6" i="34"/>
  <c r="AI11" i="34" s="1"/>
  <c r="AH6" i="34"/>
  <c r="AH7" i="34" s="1"/>
  <c r="AG6" i="34"/>
  <c r="AG11" i="34" s="1"/>
  <c r="AF6" i="34"/>
  <c r="AF11" i="34" s="1"/>
  <c r="AE6" i="34"/>
  <c r="AE11" i="34" s="1"/>
  <c r="AD6" i="34"/>
  <c r="AD11" i="34" s="1"/>
  <c r="AC6" i="34"/>
  <c r="AC11" i="34" s="1"/>
  <c r="AB6" i="34"/>
  <c r="AB11" i="34" s="1"/>
  <c r="AA6" i="34"/>
  <c r="AA11" i="34" s="1"/>
  <c r="F6" i="34"/>
  <c r="C6" i="34"/>
  <c r="AQ4" i="34"/>
  <c r="AO4" i="34"/>
  <c r="AN4" i="34"/>
  <c r="AM4" i="34"/>
  <c r="AK4" i="34"/>
  <c r="AJ4" i="34"/>
  <c r="AI4" i="34"/>
  <c r="AH4" i="34"/>
  <c r="AG4" i="34"/>
  <c r="AF4" i="34"/>
  <c r="AE4" i="34"/>
  <c r="AD4" i="34"/>
  <c r="AC4" i="34"/>
  <c r="AB4" i="34"/>
  <c r="AA4" i="34"/>
  <c r="C4" i="34"/>
  <c r="R24" i="15"/>
  <c r="R25" i="15" s="1"/>
  <c r="Q24" i="15"/>
  <c r="Q25" i="15" s="1"/>
  <c r="O24" i="15"/>
  <c r="O25" i="15" s="1"/>
  <c r="N24" i="15"/>
  <c r="N25" i="15" s="1"/>
  <c r="L24" i="15"/>
  <c r="L25" i="15" s="1"/>
  <c r="K24" i="15"/>
  <c r="K25" i="15" s="1"/>
  <c r="J24" i="15"/>
  <c r="J25" i="15" s="1"/>
  <c r="I24" i="15"/>
  <c r="I25" i="15" s="1"/>
  <c r="H24" i="15"/>
  <c r="H25" i="15" s="1"/>
  <c r="G24" i="15"/>
  <c r="G25" i="15" s="1"/>
  <c r="F24" i="15"/>
  <c r="F25" i="15" s="1"/>
  <c r="E24" i="15"/>
  <c r="E25" i="15" s="1"/>
  <c r="D24" i="15"/>
  <c r="D25" i="15" s="1"/>
  <c r="C24" i="15"/>
  <c r="C25" i="15" s="1"/>
  <c r="B24" i="15"/>
  <c r="B25" i="15" s="1"/>
  <c r="AP15" i="15"/>
  <c r="AN15" i="15"/>
  <c r="AQ6" i="15"/>
  <c r="AQ11" i="15" s="1"/>
  <c r="AP6" i="15"/>
  <c r="AP7" i="15" s="1"/>
  <c r="AO6" i="15"/>
  <c r="AO7" i="15" s="1"/>
  <c r="AN6" i="15"/>
  <c r="AN11" i="15" s="1"/>
  <c r="AM6" i="15"/>
  <c r="AM11" i="15" s="1"/>
  <c r="AL6" i="15"/>
  <c r="AL11" i="15" s="1"/>
  <c r="AQ4" i="15"/>
  <c r="AP4" i="15"/>
  <c r="AO4" i="15"/>
  <c r="AN4" i="15"/>
  <c r="AM4" i="15"/>
  <c r="AL4" i="15"/>
  <c r="F6" i="15"/>
  <c r="AH15" i="15"/>
  <c r="AK6" i="15"/>
  <c r="AK7" i="15" s="1"/>
  <c r="AJ6" i="15"/>
  <c r="AJ7" i="15" s="1"/>
  <c r="AI6" i="15"/>
  <c r="AI7" i="15" s="1"/>
  <c r="AB4" i="15"/>
  <c r="AC4" i="15"/>
  <c r="AD4" i="15"/>
  <c r="AE4" i="15"/>
  <c r="AF4" i="15"/>
  <c r="AG4" i="15"/>
  <c r="AH4" i="15"/>
  <c r="AI4" i="15"/>
  <c r="AJ4" i="15"/>
  <c r="AK4" i="15"/>
  <c r="AA4" i="15"/>
  <c r="AA6" i="15"/>
  <c r="AA11" i="15" s="1"/>
  <c r="AB6" i="15"/>
  <c r="AB11" i="15" s="1"/>
  <c r="AC6" i="15"/>
  <c r="AC7" i="15" s="1"/>
  <c r="AD6" i="15"/>
  <c r="AD11" i="15" s="1"/>
  <c r="AE6" i="15"/>
  <c r="AE11" i="15" s="1"/>
  <c r="AF6" i="15"/>
  <c r="AF7" i="15" s="1"/>
  <c r="AG6" i="15"/>
  <c r="AG7" i="15" s="1"/>
  <c r="AH6" i="15"/>
  <c r="AH11" i="15" s="1"/>
  <c r="C6" i="15"/>
  <c r="C4" i="15"/>
  <c r="AJ15" i="15"/>
  <c r="AM15" i="15"/>
  <c r="AC15" i="15"/>
  <c r="AI15" i="15"/>
  <c r="AL15" i="15"/>
  <c r="AQ15" i="15"/>
  <c r="AO15" i="15"/>
  <c r="AK15" i="15"/>
  <c r="AD15" i="15"/>
  <c r="AF15" i="15"/>
  <c r="AL7" i="37"/>
  <c r="AQ15" i="34"/>
  <c r="AO15" i="34"/>
  <c r="AL15" i="34"/>
  <c r="AO15" i="39"/>
  <c r="AN15" i="40"/>
  <c r="AK15" i="40"/>
  <c r="AE15" i="40"/>
  <c r="AH15" i="40"/>
  <c r="AI15" i="40"/>
  <c r="AA15" i="41"/>
  <c r="AD11" i="36"/>
  <c r="AA7" i="39"/>
  <c r="AN11" i="39"/>
  <c r="AN7" i="39"/>
  <c r="AA15" i="37"/>
  <c r="AA15" i="39"/>
  <c r="AE15" i="34"/>
  <c r="AM11" i="37"/>
  <c r="AL11" i="40"/>
  <c r="AE7" i="15"/>
  <c r="AJ15" i="34"/>
  <c r="AN15" i="34"/>
  <c r="AH15" i="34"/>
  <c r="AD15" i="34"/>
  <c r="AR15" i="34"/>
  <c r="AP15" i="34"/>
  <c r="AG15" i="15"/>
  <c r="AE15" i="15"/>
  <c r="AB15" i="34"/>
  <c r="AF15" i="39"/>
  <c r="AB15" i="38"/>
  <c r="AF15" i="37"/>
  <c r="AC15" i="35"/>
  <c r="AB15" i="36"/>
  <c r="AD7" i="37" l="1"/>
  <c r="AE11" i="41"/>
  <c r="AN11" i="36"/>
  <c r="AI11" i="39"/>
  <c r="AF11" i="15"/>
  <c r="AN7" i="38"/>
  <c r="AC11" i="37"/>
  <c r="AL7" i="39"/>
  <c r="AG11" i="41"/>
  <c r="AA7" i="41"/>
  <c r="AF7" i="41"/>
  <c r="AK11" i="34"/>
  <c r="AQ7" i="36"/>
  <c r="AE11" i="38"/>
  <c r="AB11" i="36"/>
  <c r="AD7" i="34"/>
  <c r="AN7" i="15"/>
  <c r="AK11" i="15"/>
  <c r="AD7" i="38"/>
  <c r="AG11" i="15"/>
  <c r="AM7" i="15"/>
  <c r="AG7" i="36"/>
  <c r="AK11" i="37"/>
  <c r="AB7" i="15"/>
  <c r="AI7" i="34"/>
  <c r="AH7" i="37"/>
  <c r="AA7" i="34"/>
  <c r="AC7" i="38"/>
  <c r="AJ11" i="38"/>
  <c r="AH7" i="15"/>
  <c r="AQ7" i="15"/>
  <c r="AO7" i="34"/>
  <c r="AP7" i="37"/>
  <c r="AP11" i="34"/>
  <c r="AE7" i="36"/>
  <c r="AR11" i="36"/>
  <c r="AC7" i="34"/>
  <c r="AI11" i="36"/>
  <c r="AC7" i="36"/>
  <c r="AF11" i="37"/>
  <c r="AJ7" i="39"/>
  <c r="AF7" i="40"/>
  <c r="AM11" i="36"/>
  <c r="AE7" i="39"/>
  <c r="AO11" i="15"/>
  <c r="AB7" i="39"/>
  <c r="AH11" i="41"/>
  <c r="AG7" i="34"/>
  <c r="AC11" i="41"/>
  <c r="AJ11" i="15"/>
  <c r="AB11" i="41"/>
  <c r="AO7" i="39"/>
  <c r="AA7" i="38"/>
  <c r="AB7" i="37"/>
  <c r="AD7" i="15"/>
  <c r="AM7" i="38"/>
  <c r="AC11" i="15"/>
  <c r="AL11" i="36"/>
  <c r="AG11" i="38"/>
  <c r="AH11" i="39"/>
  <c r="AG7" i="35"/>
  <c r="AL7" i="35"/>
  <c r="AC11" i="35"/>
  <c r="AD7" i="39"/>
  <c r="AM7" i="34"/>
  <c r="AL7" i="15"/>
  <c r="AI11" i="15"/>
  <c r="AJ7" i="37"/>
  <c r="AL7" i="38"/>
  <c r="AF7" i="36"/>
  <c r="AK7" i="40"/>
  <c r="AN11" i="40"/>
  <c r="AP7" i="36"/>
  <c r="AA11" i="36"/>
  <c r="AA7" i="15"/>
  <c r="AK11" i="36"/>
  <c r="AQ11" i="37"/>
  <c r="AG7" i="39"/>
  <c r="AP7" i="38"/>
  <c r="AP11" i="15"/>
  <c r="AJ11" i="36"/>
  <c r="AI11" i="37"/>
  <c r="AK11" i="39"/>
  <c r="AE7" i="37"/>
  <c r="AB7" i="38"/>
  <c r="AK7" i="38"/>
  <c r="AC11" i="39"/>
  <c r="AD11" i="41"/>
  <c r="F27" i="37"/>
  <c r="AE15" i="37" s="1"/>
  <c r="AA17" i="37" s="1"/>
  <c r="N11" i="37" s="1"/>
  <c r="AO11" i="37"/>
  <c r="AF11" i="38"/>
  <c r="AI11" i="38"/>
  <c r="AL7" i="34"/>
  <c r="AQ11" i="34"/>
  <c r="AI7" i="41"/>
  <c r="AH11" i="34"/>
  <c r="AH11" i="35"/>
  <c r="AA7" i="37"/>
  <c r="AA11" i="40"/>
  <c r="AJ7" i="34"/>
  <c r="AE7" i="34"/>
  <c r="AR7" i="34"/>
  <c r="AQ11" i="35"/>
  <c r="AF7" i="34"/>
  <c r="AH7" i="38"/>
  <c r="AG7" i="37"/>
  <c r="AM11" i="39"/>
  <c r="AB7" i="34"/>
  <c r="AF7" i="39"/>
  <c r="AN7" i="34"/>
  <c r="AH7" i="36"/>
  <c r="AO7" i="36"/>
  <c r="AN11" i="37"/>
  <c r="AD11" i="40"/>
  <c r="B27" i="36"/>
  <c r="AA15" i="36" s="1"/>
  <c r="AA17" i="36" s="1"/>
  <c r="H11" i="36" s="1"/>
  <c r="AS11" i="35"/>
  <c r="AK7" i="35"/>
  <c r="AI7" i="35"/>
  <c r="AD7" i="35"/>
  <c r="AB11" i="35"/>
  <c r="AR7" i="35"/>
  <c r="AE11" i="35"/>
  <c r="AF11" i="35"/>
  <c r="AJ11" i="35"/>
  <c r="AM11" i="35"/>
  <c r="AO11" i="35"/>
  <c r="AP11" i="35"/>
  <c r="B27" i="38"/>
  <c r="AA15" i="38" s="1"/>
  <c r="AA17" i="38" s="1"/>
  <c r="L11" i="38" s="1"/>
  <c r="F27" i="39"/>
  <c r="AE15" i="39" s="1"/>
  <c r="AA17" i="39" s="1"/>
  <c r="L11" i="39" s="1"/>
  <c r="AE11" i="40"/>
  <c r="AC7" i="40"/>
  <c r="AI7" i="40"/>
  <c r="AH11" i="40"/>
  <c r="AB11" i="40"/>
  <c r="AM11" i="40"/>
  <c r="AG7" i="40"/>
  <c r="Y8" i="41" l="1"/>
  <c r="G4" i="41" s="1"/>
  <c r="Y8" i="15"/>
  <c r="G5" i="15" s="1"/>
  <c r="Y12" i="41"/>
  <c r="Y12" i="34"/>
  <c r="Y12" i="15"/>
  <c r="Y12" i="38"/>
  <c r="Y8" i="36"/>
  <c r="Y8" i="39"/>
  <c r="G4" i="39" s="1"/>
  <c r="Y12" i="39"/>
  <c r="Y12" i="36"/>
  <c r="Y8" i="37"/>
  <c r="G5" i="37" s="1"/>
  <c r="Y12" i="37"/>
  <c r="Y8" i="38"/>
  <c r="G4" i="38" s="1"/>
  <c r="Y8" i="34"/>
  <c r="G4" i="36"/>
  <c r="G5" i="36"/>
  <c r="Z8" i="35"/>
  <c r="G5" i="35" s="1"/>
  <c r="R11" i="36"/>
  <c r="R27" i="36" s="1"/>
  <c r="N11" i="36"/>
  <c r="N10" i="36" s="1"/>
  <c r="E11" i="36"/>
  <c r="E27" i="36" s="1"/>
  <c r="P11" i="36"/>
  <c r="P27" i="36" s="1"/>
  <c r="K11" i="36"/>
  <c r="K27" i="36" s="1"/>
  <c r="F11" i="36"/>
  <c r="F27" i="36" s="1"/>
  <c r="S11" i="36"/>
  <c r="S10" i="36" s="1"/>
  <c r="I11" i="36"/>
  <c r="I27" i="36" s="1"/>
  <c r="L11" i="36"/>
  <c r="L10" i="36" s="1"/>
  <c r="C11" i="36"/>
  <c r="C10" i="36" s="1"/>
  <c r="G11" i="36"/>
  <c r="G10" i="36" s="1"/>
  <c r="Q11" i="36"/>
  <c r="Q27" i="36" s="1"/>
  <c r="M11" i="36"/>
  <c r="M10" i="36" s="1"/>
  <c r="J11" i="36"/>
  <c r="J27" i="36" s="1"/>
  <c r="O11" i="36"/>
  <c r="O10" i="36" s="1"/>
  <c r="D11" i="36"/>
  <c r="D10" i="36" s="1"/>
  <c r="H10" i="36"/>
  <c r="H27" i="36"/>
  <c r="Z12" i="35"/>
  <c r="I11" i="37"/>
  <c r="I27" i="37" s="1"/>
  <c r="G11" i="37"/>
  <c r="G27" i="37" s="1"/>
  <c r="R11" i="37"/>
  <c r="R27" i="37" s="1"/>
  <c r="Q11" i="37"/>
  <c r="Q27" i="37" s="1"/>
  <c r="C11" i="37"/>
  <c r="C10" i="37" s="1"/>
  <c r="E11" i="37"/>
  <c r="E27" i="37" s="1"/>
  <c r="M11" i="37"/>
  <c r="M27" i="37" s="1"/>
  <c r="O11" i="37"/>
  <c r="O10" i="37" s="1"/>
  <c r="L11" i="37"/>
  <c r="L27" i="37" s="1"/>
  <c r="B11" i="37"/>
  <c r="B27" i="37" s="1"/>
  <c r="K11" i="37"/>
  <c r="K27" i="37" s="1"/>
  <c r="P11" i="37"/>
  <c r="P27" i="37" s="1"/>
  <c r="H11" i="37"/>
  <c r="H10" i="37" s="1"/>
  <c r="J11" i="37"/>
  <c r="J10" i="37" s="1"/>
  <c r="D11" i="37"/>
  <c r="D27" i="37" s="1"/>
  <c r="N10" i="37"/>
  <c r="N27" i="37"/>
  <c r="C11" i="38"/>
  <c r="C27" i="38" s="1"/>
  <c r="J11" i="38"/>
  <c r="J27" i="38" s="1"/>
  <c r="G11" i="38"/>
  <c r="G10" i="38" s="1"/>
  <c r="F11" i="38"/>
  <c r="F10" i="38" s="1"/>
  <c r="P11" i="38"/>
  <c r="P27" i="38" s="1"/>
  <c r="K11" i="38"/>
  <c r="K27" i="38" s="1"/>
  <c r="O11" i="38"/>
  <c r="O10" i="38" s="1"/>
  <c r="D11" i="38"/>
  <c r="D10" i="38" s="1"/>
  <c r="I11" i="38"/>
  <c r="I27" i="38" s="1"/>
  <c r="Q11" i="38"/>
  <c r="Q10" i="38" s="1"/>
  <c r="N11" i="38"/>
  <c r="N10" i="38" s="1"/>
  <c r="H11" i="38"/>
  <c r="H27" i="38" s="1"/>
  <c r="E11" i="38"/>
  <c r="E27" i="38" s="1"/>
  <c r="M11" i="38"/>
  <c r="M10" i="38" s="1"/>
  <c r="L27" i="38"/>
  <c r="L10" i="38"/>
  <c r="N11" i="39"/>
  <c r="N27" i="39" s="1"/>
  <c r="P11" i="39"/>
  <c r="P27" i="39" s="1"/>
  <c r="C11" i="39"/>
  <c r="C10" i="39" s="1"/>
  <c r="E11" i="39"/>
  <c r="E10" i="39" s="1"/>
  <c r="D11" i="39"/>
  <c r="D27" i="39" s="1"/>
  <c r="B11" i="39"/>
  <c r="B27" i="39" s="1"/>
  <c r="H11" i="39"/>
  <c r="H27" i="39" s="1"/>
  <c r="J11" i="39"/>
  <c r="J10" i="39" s="1"/>
  <c r="I11" i="39"/>
  <c r="I27" i="39" s="1"/>
  <c r="K11" i="39"/>
  <c r="K10" i="39" s="1"/>
  <c r="M11" i="39"/>
  <c r="M27" i="39" s="1"/>
  <c r="O11" i="39"/>
  <c r="O27" i="39" s="1"/>
  <c r="G11" i="39"/>
  <c r="G10" i="39" s="1"/>
  <c r="L10" i="39"/>
  <c r="L27" i="39"/>
  <c r="Y8" i="40"/>
  <c r="G5" i="40" s="1"/>
  <c r="Y12" i="40"/>
  <c r="G5" i="41" l="1"/>
  <c r="G4" i="15"/>
  <c r="G5" i="39"/>
  <c r="G4" i="35"/>
  <c r="R10" i="36"/>
  <c r="G4" i="37"/>
  <c r="G5" i="38"/>
  <c r="J27" i="39"/>
  <c r="C10" i="38"/>
  <c r="Q27" i="38"/>
  <c r="D10" i="37"/>
  <c r="I10" i="36"/>
  <c r="G5" i="34"/>
  <c r="G4" i="34"/>
  <c r="J27" i="37"/>
  <c r="S27" i="36"/>
  <c r="G4" i="40"/>
  <c r="I10" i="37"/>
  <c r="L27" i="36"/>
  <c r="B10" i="15"/>
  <c r="B11" i="15" s="1"/>
  <c r="B27" i="15" s="1"/>
  <c r="AA15" i="15" s="1"/>
  <c r="F10" i="36"/>
  <c r="P10" i="36"/>
  <c r="N27" i="36"/>
  <c r="P10" i="38"/>
  <c r="E10" i="37"/>
  <c r="M27" i="36"/>
  <c r="Q10" i="36"/>
  <c r="K10" i="36"/>
  <c r="G27" i="36"/>
  <c r="D27" i="36"/>
  <c r="O27" i="36"/>
  <c r="E10" i="36"/>
  <c r="C27" i="36"/>
  <c r="J10" i="36"/>
  <c r="C27" i="37"/>
  <c r="H27" i="37"/>
  <c r="O27" i="37"/>
  <c r="M10" i="37"/>
  <c r="K10" i="37"/>
  <c r="L10" i="37"/>
  <c r="R10" i="37"/>
  <c r="P10" i="37"/>
  <c r="Q10" i="37"/>
  <c r="B10" i="37"/>
  <c r="G10" i="37"/>
  <c r="H10" i="38"/>
  <c r="M27" i="38"/>
  <c r="E10" i="38"/>
  <c r="K10" i="38"/>
  <c r="D27" i="38"/>
  <c r="G27" i="38"/>
  <c r="N27" i="38"/>
  <c r="I10" i="38"/>
  <c r="F27" i="38"/>
  <c r="J10" i="38"/>
  <c r="O27" i="38"/>
  <c r="M10" i="39"/>
  <c r="B10" i="39"/>
  <c r="D10" i="39"/>
  <c r="E27" i="39"/>
  <c r="C27" i="39"/>
  <c r="O10" i="39"/>
  <c r="G27" i="39"/>
  <c r="H10" i="39"/>
  <c r="K27" i="39"/>
  <c r="I10" i="39"/>
  <c r="N10" i="39"/>
  <c r="P10" i="39"/>
  <c r="AD15" i="40"/>
  <c r="AB15" i="40"/>
  <c r="B10" i="40"/>
  <c r="B11" i="40" s="1"/>
  <c r="B27" i="40" s="1"/>
  <c r="AA15" i="40" s="1"/>
  <c r="AC15" i="40"/>
  <c r="AA17" i="40" l="1"/>
  <c r="H11" i="40" s="1"/>
  <c r="F11" i="40" l="1"/>
  <c r="F27" i="40" s="1"/>
  <c r="L11" i="40"/>
  <c r="L27" i="40" s="1"/>
  <c r="M11" i="40"/>
  <c r="M10" i="40" s="1"/>
  <c r="G11" i="40"/>
  <c r="G10" i="40" s="1"/>
  <c r="J11" i="40"/>
  <c r="J27" i="40" s="1"/>
  <c r="K11" i="40"/>
  <c r="K27" i="40" s="1"/>
  <c r="C11" i="40"/>
  <c r="C27" i="40" s="1"/>
  <c r="N11" i="40"/>
  <c r="N10" i="40" s="1"/>
  <c r="D11" i="40"/>
  <c r="D27" i="40" s="1"/>
  <c r="E11" i="40"/>
  <c r="E10" i="40" s="1"/>
  <c r="O11" i="40"/>
  <c r="O10" i="40" s="1"/>
  <c r="I11" i="40"/>
  <c r="I10" i="40" s="1"/>
  <c r="H27" i="40"/>
  <c r="H10" i="40"/>
  <c r="M27" i="40" l="1"/>
  <c r="F10" i="40"/>
  <c r="G27" i="40"/>
  <c r="L10" i="40"/>
  <c r="J10" i="40"/>
  <c r="N27" i="40"/>
  <c r="C10" i="40"/>
  <c r="D10" i="40"/>
  <c r="E27" i="40"/>
  <c r="O27" i="40"/>
  <c r="K10" i="40"/>
  <c r="I27" i="40"/>
  <c r="AP15" i="35" l="1"/>
  <c r="AO15" i="35" l="1"/>
  <c r="AN15" i="35"/>
  <c r="B10" i="35"/>
  <c r="B11" i="35" s="1"/>
  <c r="B27" i="35" s="1"/>
  <c r="AB15" i="35" s="1"/>
  <c r="AM15" i="35"/>
  <c r="AB17" i="35" l="1"/>
  <c r="O11" i="35" s="1"/>
  <c r="O10" i="35" s="1"/>
  <c r="G11" i="35" l="1"/>
  <c r="G10" i="35" s="1"/>
  <c r="F11" i="35"/>
  <c r="F27" i="35" s="1"/>
  <c r="Q11" i="35"/>
  <c r="Q27" i="35" s="1"/>
  <c r="D11" i="35"/>
  <c r="D27" i="35" s="1"/>
  <c r="M11" i="35"/>
  <c r="M27" i="35" s="1"/>
  <c r="E11" i="35"/>
  <c r="E27" i="35" s="1"/>
  <c r="C11" i="35"/>
  <c r="C10" i="35" s="1"/>
  <c r="H11" i="35"/>
  <c r="H10" i="35" s="1"/>
  <c r="S11" i="35"/>
  <c r="S10" i="35" s="1"/>
  <c r="N11" i="35"/>
  <c r="N10" i="35" s="1"/>
  <c r="P11" i="35"/>
  <c r="P27" i="35" s="1"/>
  <c r="L11" i="35"/>
  <c r="L27" i="35" s="1"/>
  <c r="J11" i="35"/>
  <c r="J27" i="35" s="1"/>
  <c r="R11" i="35"/>
  <c r="R27" i="35" s="1"/>
  <c r="I11" i="35"/>
  <c r="I10" i="35" s="1"/>
  <c r="K11" i="35"/>
  <c r="K27" i="35" s="1"/>
  <c r="O27" i="35"/>
  <c r="N27" i="35" l="1"/>
  <c r="F10" i="35"/>
  <c r="D10" i="35"/>
  <c r="J10" i="35"/>
  <c r="E10" i="35"/>
  <c r="P10" i="35"/>
  <c r="M10" i="35"/>
  <c r="K10" i="35"/>
  <c r="C27" i="35"/>
  <c r="I27" i="35"/>
  <c r="L10" i="35"/>
  <c r="S27" i="35"/>
  <c r="Q10" i="35"/>
  <c r="G27" i="35"/>
  <c r="H27" i="35"/>
  <c r="R10" i="35"/>
  <c r="AB15" i="15"/>
  <c r="AA17" i="15" s="1"/>
  <c r="N11" i="15" l="1"/>
  <c r="N27" i="15" s="1"/>
  <c r="H11" i="15"/>
  <c r="H27" i="15" s="1"/>
  <c r="G11" i="15"/>
  <c r="R11" i="15"/>
  <c r="K11" i="15"/>
  <c r="D11" i="15"/>
  <c r="L11" i="15"/>
  <c r="E11" i="15"/>
  <c r="I11" i="15"/>
  <c r="Q11" i="15"/>
  <c r="C11" i="15"/>
  <c r="O11" i="15"/>
  <c r="J11" i="15"/>
  <c r="F11" i="15"/>
  <c r="H10" i="15" l="1"/>
  <c r="N10" i="15"/>
  <c r="G10" i="15"/>
  <c r="G27" i="15"/>
  <c r="F27" i="15"/>
  <c r="F10" i="15"/>
  <c r="E27" i="15"/>
  <c r="E10" i="15"/>
  <c r="C10" i="15"/>
  <c r="C27" i="15"/>
  <c r="L27" i="15"/>
  <c r="L10" i="15"/>
  <c r="K27" i="15"/>
  <c r="K10" i="15"/>
  <c r="J10" i="15"/>
  <c r="J27" i="15"/>
  <c r="R10" i="15"/>
  <c r="R27" i="15"/>
  <c r="I27" i="15"/>
  <c r="I10" i="15"/>
  <c r="O10" i="15"/>
  <c r="O27" i="15"/>
  <c r="D27" i="15"/>
  <c r="D10" i="15"/>
  <c r="Q10" i="15"/>
  <c r="Q27" i="15"/>
  <c r="AG15" i="41" l="1"/>
  <c r="AI15" i="41"/>
  <c r="AB15" i="41"/>
  <c r="AD15" i="41"/>
  <c r="D10" i="41"/>
  <c r="D11" i="41" s="1"/>
  <c r="D27" i="41" s="1"/>
  <c r="AC15" i="41" s="1"/>
  <c r="AA17" i="41" l="1"/>
  <c r="G11" i="41" s="1"/>
  <c r="B11" i="41"/>
  <c r="H11" i="41"/>
  <c r="C11" i="41"/>
  <c r="E11" i="41"/>
  <c r="I11" i="41" l="1"/>
  <c r="F11" i="41"/>
  <c r="J11" i="41"/>
  <c r="F27" i="41"/>
  <c r="F10" i="41"/>
  <c r="C10" i="41"/>
  <c r="C27" i="41"/>
  <c r="H27" i="41"/>
  <c r="H10" i="41"/>
  <c r="J27" i="41"/>
  <c r="J10" i="41"/>
  <c r="E10" i="41"/>
  <c r="E27" i="41"/>
  <c r="B10" i="41"/>
  <c r="B27" i="41"/>
  <c r="I27" i="41"/>
  <c r="I10" i="41"/>
  <c r="G27" i="41"/>
  <c r="G10" i="41"/>
  <c r="B10" i="34" l="1"/>
  <c r="B11" i="34" s="1"/>
  <c r="B27" i="34" s="1"/>
  <c r="AA15" i="34" s="1"/>
  <c r="AM15" i="34"/>
  <c r="AA17" i="34" l="1"/>
  <c r="D11" i="34" s="1"/>
  <c r="R11" i="34" l="1"/>
  <c r="R10" i="34" s="1"/>
  <c r="G11" i="34"/>
  <c r="G10" i="34" s="1"/>
  <c r="N11" i="34"/>
  <c r="N10" i="34" s="1"/>
  <c r="I11" i="34"/>
  <c r="I27" i="34" s="1"/>
  <c r="K11" i="34"/>
  <c r="K27" i="34" s="1"/>
  <c r="J11" i="34"/>
  <c r="F11" i="34"/>
  <c r="F10" i="34" s="1"/>
  <c r="H11" i="34"/>
  <c r="H10" i="34" s="1"/>
  <c r="E11" i="34"/>
  <c r="E10" i="34" s="1"/>
  <c r="O11" i="34"/>
  <c r="O27" i="34" s="1"/>
  <c r="S11" i="34"/>
  <c r="S27" i="34" s="1"/>
  <c r="P11" i="34"/>
  <c r="P10" i="34" s="1"/>
  <c r="L11" i="34"/>
  <c r="L10" i="34" s="1"/>
  <c r="C11" i="34"/>
  <c r="C10" i="34" s="1"/>
  <c r="J27" i="34"/>
  <c r="J10" i="34"/>
  <c r="D10" i="34"/>
  <c r="D27" i="34"/>
  <c r="R27" i="34" l="1"/>
  <c r="E27" i="34"/>
  <c r="K10" i="34"/>
  <c r="I10" i="34"/>
  <c r="N27" i="34"/>
  <c r="F27" i="34"/>
  <c r="O10" i="34"/>
  <c r="L27" i="34"/>
  <c r="H27" i="34"/>
  <c r="S10" i="34"/>
  <c r="G27" i="34"/>
  <c r="C27" i="34"/>
  <c r="P27" i="34"/>
</calcChain>
</file>

<file path=xl/sharedStrings.xml><?xml version="1.0" encoding="utf-8"?>
<sst xmlns="http://schemas.openxmlformats.org/spreadsheetml/2006/main" count="510" uniqueCount="93">
  <si>
    <t>Yield</t>
  </si>
  <si>
    <t>Income</t>
  </si>
  <si>
    <t>Corn</t>
  </si>
  <si>
    <t>Soybean</t>
  </si>
  <si>
    <t>Barley</t>
  </si>
  <si>
    <t>Drybeans</t>
  </si>
  <si>
    <t>Oil Snflr</t>
  </si>
  <si>
    <t>Canola</t>
  </si>
  <si>
    <t>Flax</t>
  </si>
  <si>
    <t>Durum</t>
  </si>
  <si>
    <t>Field Pea</t>
  </si>
  <si>
    <t>S. Wht</t>
  </si>
  <si>
    <t>Oats</t>
  </si>
  <si>
    <t>Variable costs:</t>
  </si>
  <si>
    <t>Base ROVC</t>
  </si>
  <si>
    <t>Conf Snflr</t>
  </si>
  <si>
    <t>ROVC intermediate step</t>
  </si>
  <si>
    <t>Lentils</t>
  </si>
  <si>
    <t xml:space="preserve">         - Crop insurance for corn is only available by written agreement. An estimate is used.</t>
  </si>
  <si>
    <r>
      <t>Note</t>
    </r>
    <r>
      <rPr>
        <sz val="10"/>
        <rFont val="Arial"/>
        <family val="2"/>
      </rPr>
      <t xml:space="preserve">: - Only variable costs are considered in this comparison. You can include an amount under "misc."  </t>
    </r>
  </si>
  <si>
    <t xml:space="preserve">           to account for any differences between crops in fixed costs, labor, management and risk.</t>
  </si>
  <si>
    <t>Instructions:</t>
  </si>
  <si>
    <t>Adjustments for Fixed Costs:</t>
  </si>
  <si>
    <t>**NDSU and its entities makes no warranties, either expressed or implied, concerning this program.**</t>
  </si>
  <si>
    <t>The underlying assumption is that fixed costs, such as machinery ownership, land, and owner’s labor and</t>
  </si>
  <si>
    <t>potential crop for which you do not have all the necessary equipment, there will likely be additional fixed</t>
  </si>
  <si>
    <t>labor and management is hired it should be included in the variable costs.  If all the labor and management</t>
  </si>
  <si>
    <t>is owner-operator contribution it would be considered a fixed cost and could be excluded.  Even in this</t>
  </si>
  <si>
    <t xml:space="preserve">management, do not change between crop choices and therefore do not need to be included in the analysis. </t>
  </si>
  <si>
    <t>In practice, there may be differences in fixed costs that should be considered.  If you are considering a</t>
  </si>
  <si>
    <t>costs.   For example, if you are considering corn but would have to purchase a corn planter, there would be</t>
  </si>
  <si>
    <t>considered a variable cost and should be included as a miscellaneous cost.</t>
  </si>
  <si>
    <t>Another option would be to hire someone to plant corn.  In this case the custom planting charge would be</t>
  </si>
  <si>
    <t>an additional fixed cost for machinery ownership that should be entered.  A per acre amount, about 10</t>
  </si>
  <si>
    <t>percent of the purchase price divided by the number of expected corn acres, could be entered under “misc.”</t>
  </si>
  <si>
    <t>Scroll down to view map of regions</t>
  </si>
  <si>
    <t>expected price.  The prices of competing crops that are necessary to provide the same return over variable</t>
  </si>
  <si>
    <t xml:space="preserve">are only guides for large multi-county regions.  Please enter your own information.   Entries can be made </t>
  </si>
  <si>
    <t>in the yellow colored cells.</t>
  </si>
  <si>
    <t>futures price</t>
  </si>
  <si>
    <t>Enter the</t>
  </si>
  <si>
    <t xml:space="preserve">Expected      </t>
  </si>
  <si>
    <t>local cash price</t>
  </si>
  <si>
    <t>Relative Price</t>
  </si>
  <si>
    <t>Enter expected local basis (cash-futures)</t>
  </si>
  <si>
    <t xml:space="preserve"> Seed</t>
  </si>
  <si>
    <t xml:space="preserve"> Herbicide</t>
  </si>
  <si>
    <t xml:space="preserve"> Fungicide</t>
  </si>
  <si>
    <t xml:space="preserve"> Insecticide</t>
  </si>
  <si>
    <t xml:space="preserve"> Fertilizer</t>
  </si>
  <si>
    <t xml:space="preserve"> Crop Insurance</t>
  </si>
  <si>
    <t xml:space="preserve"> Fuel &amp; Lube</t>
  </si>
  <si>
    <t xml:space="preserve"> Repairs</t>
  </si>
  <si>
    <t xml:space="preserve"> Misc.</t>
  </si>
  <si>
    <t xml:space="preserve"> Operating Int.</t>
  </si>
  <si>
    <t>Total Var.Costs</t>
  </si>
  <si>
    <t>Return Over</t>
  </si>
  <si>
    <t>Variable Costs</t>
  </si>
  <si>
    <t xml:space="preserve"> Drying</t>
  </si>
  <si>
    <t xml:space="preserve">Select reference crop </t>
  </si>
  <si>
    <t>Crop selected=1</t>
  </si>
  <si>
    <t>Has futures mkt=1</t>
  </si>
  <si>
    <t>W.Wht</t>
  </si>
  <si>
    <t>Select your region using the tabs at the bottom of this screen.  Designate a "reference crop" and enter its</t>
  </si>
  <si>
    <t>Additional labor, management and risk associated with a crop may or may not be considered.  If the</t>
  </si>
  <si>
    <t>situation, you may want to add some cost under "misc." if you would only want to produce the crop when</t>
  </si>
  <si>
    <t xml:space="preserve">an adequate reward would be received for the extra time and management required relative to other crops </t>
  </si>
  <si>
    <t xml:space="preserve">under consideration. A similar rationale could be used if a crop was considered higher risk. Any additional </t>
  </si>
  <si>
    <t>charges could be included as a miscellaneous cost.</t>
  </si>
  <si>
    <t>Prices which provide the same Return over Variable Costs between crops - North West N.D.</t>
  </si>
  <si>
    <t>Prices which provide the same Return over Variable Costs between crops - South West N.D.</t>
  </si>
  <si>
    <t>Prices which provide the same Return over Variable Costs between crops - North Central N.D.</t>
  </si>
  <si>
    <t>Mustard</t>
  </si>
  <si>
    <t>Prices which provide the same Return over Variable Costs between crops - South Central N.D.</t>
  </si>
  <si>
    <t>Prices which provide the same Return over Variable Costs between crops - East Central N.D.</t>
  </si>
  <si>
    <t>Prices which provide the same Return over Variable Costs between crops - North East N.D.</t>
  </si>
  <si>
    <t>Prices which provide the same Return over Variable Costs between crops - South East N.D.</t>
  </si>
  <si>
    <t>Prices which provide the same Return over Variable Costs between crops - North Valley N.D.</t>
  </si>
  <si>
    <t>Prices which provide the same Return over Variable Costs between crops - South Valley N.D.</t>
  </si>
  <si>
    <t>Buckwht</t>
  </si>
  <si>
    <t>Millet</t>
  </si>
  <si>
    <t>Rye</t>
  </si>
  <si>
    <t>No price message=1</t>
  </si>
  <si>
    <t>Use 3 dec.places=1</t>
  </si>
  <si>
    <t>&lt;- if 0 then message to enter cash price if no futures market</t>
  </si>
  <si>
    <t>&lt;- if 1 then 3 dec. places in reference crop price section</t>
  </si>
  <si>
    <t>Reference crop 3dec.</t>
  </si>
  <si>
    <t xml:space="preserve">Annual interest rate for variable costs </t>
  </si>
  <si>
    <t>CROP COMPARE 2025</t>
  </si>
  <si>
    <r>
      <t xml:space="preserve">averages.  The variable costs are from the </t>
    </r>
    <r>
      <rPr>
        <sz val="10"/>
        <rFont val="Arial"/>
        <family val="2"/>
      </rPr>
      <t>NDSU</t>
    </r>
    <r>
      <rPr>
        <b/>
        <sz val="10"/>
        <rFont val="Arial"/>
        <family val="2"/>
      </rPr>
      <t xml:space="preserve"> 2025</t>
    </r>
    <r>
      <rPr>
        <sz val="10"/>
        <rFont val="Arial"/>
        <family val="2"/>
      </rPr>
      <t xml:space="preserve"> projected budgets.  The yields and variable costs</t>
    </r>
  </si>
  <si>
    <t>costs as the base crop are displayed.   The yields per harvested acre are seven year, 2017-2023, olympic</t>
  </si>
  <si>
    <t>Developed by: Dwight Aakre and Andrew Swenson, NDSU Extension</t>
  </si>
  <si>
    <t>Updated by: Ron Haugen and Paulann Haakenson, NDSU Extension (ver. 2/17/25)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</si>
</sst>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quotePrefix="1"/>
    <xf numFmtId="0" fontId="0" fillId="0" borderId="0" xfId="0" applyFill="1"/>
    <xf numFmtId="0" fontId="0" fillId="0" borderId="0" xfId="0" applyBorder="1"/>
    <xf numFmtId="164" fontId="1" fillId="3" borderId="0" xfId="0" applyNumberFormat="1" applyFont="1" applyFill="1" applyBorder="1"/>
    <xf numFmtId="164" fontId="0" fillId="0" borderId="0" xfId="0" applyNumberFormat="1" applyBorder="1"/>
    <xf numFmtId="0" fontId="0" fillId="4" borderId="0" xfId="0" applyFill="1" applyBorder="1" applyProtection="1">
      <protection locked="0"/>
    </xf>
    <xf numFmtId="164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8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0" fillId="4" borderId="0" xfId="0" applyFill="1" applyBorder="1" applyAlignment="1" applyProtection="1">
      <alignment horizontal="right"/>
      <protection locked="0"/>
    </xf>
    <xf numFmtId="2" fontId="0" fillId="2" borderId="0" xfId="0" applyNumberFormat="1" applyFill="1" applyBorder="1"/>
    <xf numFmtId="0" fontId="0" fillId="3" borderId="0" xfId="0" applyFill="1" applyBorder="1"/>
    <xf numFmtId="0" fontId="5" fillId="0" borderId="0" xfId="0" quotePrefix="1" applyFont="1" applyBorder="1"/>
    <xf numFmtId="164" fontId="1" fillId="5" borderId="0" xfId="0" applyNumberFormat="1" applyFont="1" applyFill="1" applyBorder="1"/>
    <xf numFmtId="0" fontId="3" fillId="0" borderId="0" xfId="0" applyFont="1" applyBorder="1"/>
    <xf numFmtId="0" fontId="0" fillId="4" borderId="0" xfId="0" applyFill="1"/>
    <xf numFmtId="0" fontId="0" fillId="4" borderId="1" xfId="0" applyFill="1" applyBorder="1" applyAlignment="1" applyProtection="1">
      <protection locked="0"/>
    </xf>
    <xf numFmtId="0" fontId="5" fillId="0" borderId="0" xfId="0" applyFont="1" applyFill="1"/>
    <xf numFmtId="0" fontId="0" fillId="0" borderId="1" xfId="0" applyFill="1" applyBorder="1"/>
    <xf numFmtId="0" fontId="5" fillId="0" borderId="0" xfId="0" applyFont="1" applyFill="1" applyBorder="1"/>
    <xf numFmtId="0" fontId="0" fillId="6" borderId="0" xfId="0" applyFill="1"/>
    <xf numFmtId="0" fontId="5" fillId="0" borderId="0" xfId="0" applyFont="1"/>
    <xf numFmtId="10" fontId="1" fillId="6" borderId="0" xfId="1" applyNumberFormat="1" applyFont="1" applyFill="1"/>
    <xf numFmtId="0" fontId="0" fillId="0" borderId="0" xfId="0" quotePrefix="1" applyFont="1" applyAlignment="1">
      <alignment horizontal="left"/>
    </xf>
    <xf numFmtId="0" fontId="10" fillId="0" borderId="0" xfId="0" applyFont="1" applyAlignment="1"/>
    <xf numFmtId="0" fontId="11" fillId="0" borderId="0" xfId="0" quotePrefix="1" applyFont="1"/>
    <xf numFmtId="165" fontId="0" fillId="0" borderId="0" xfId="0" applyNumberFormat="1" applyBorder="1"/>
    <xf numFmtId="165" fontId="0" fillId="2" borderId="0" xfId="0" applyNumberFormat="1" applyFill="1" applyBorder="1"/>
    <xf numFmtId="0" fontId="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97"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2"/>
        </patternFill>
      </fill>
    </dxf>
    <dxf>
      <numFmt numFmtId="166" formatCode="&quot;$&quot;#,##0.000"/>
    </dxf>
    <dxf>
      <fill>
        <patternFill>
          <bgColor indexed="52"/>
        </patternFill>
      </fill>
    </dxf>
    <dxf>
      <numFmt numFmtId="166" formatCode="&quot;$&quot;#,##0.000"/>
    </dxf>
    <dxf>
      <numFmt numFmtId="167" formatCode="#,##0.000"/>
    </dxf>
    <dxf>
      <numFmt numFmtId="167" formatCode="#,##0.000"/>
    </dxf>
    <dxf>
      <numFmt numFmtId="167" formatCode="#,##0.000"/>
    </dxf>
    <dxf>
      <fill>
        <patternFill>
          <bgColor indexed="52"/>
        </patternFill>
      </fill>
    </dxf>
    <dxf>
      <numFmt numFmtId="166" formatCode="&quot;$&quot;#,##0.000"/>
    </dxf>
    <dxf>
      <fill>
        <patternFill>
          <bgColor indexed="1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35</xdr:row>
      <xdr:rowOff>57150</xdr:rowOff>
    </xdr:from>
    <xdr:to>
      <xdr:col>11</xdr:col>
      <xdr:colOff>276225</xdr:colOff>
      <xdr:row>62</xdr:row>
      <xdr:rowOff>28575</xdr:rowOff>
    </xdr:to>
    <xdr:pic>
      <xdr:nvPicPr>
        <xdr:cNvPr id="1169" name="Picture 1" descr="ND Map for Budget Regions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629275"/>
          <a:ext cx="6305550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4"/>
  <sheetViews>
    <sheetView showGridLines="0" tabSelected="1" workbookViewId="0">
      <selection activeCell="N1" sqref="N1"/>
    </sheetView>
  </sheetViews>
  <sheetFormatPr defaultRowHeight="12.75" x14ac:dyDescent="0.2"/>
  <cols>
    <col min="1" max="1" width="3.140625" style="13" customWidth="1"/>
    <col min="2" max="2" width="9.140625" style="13" customWidth="1"/>
    <col min="3" max="16384" width="9.140625" style="13"/>
  </cols>
  <sheetData>
    <row r="1" spans="2:11" s="11" customFormat="1" ht="18" x14ac:dyDescent="0.25">
      <c r="C1" s="32"/>
      <c r="D1" s="38" t="s">
        <v>88</v>
      </c>
      <c r="E1" s="38"/>
      <c r="F1" s="38"/>
      <c r="G1" s="38"/>
      <c r="H1" s="38"/>
      <c r="I1" s="32"/>
      <c r="J1" s="32"/>
    </row>
    <row r="2" spans="2:11" s="11" customFormat="1" ht="18" x14ac:dyDescent="0.25">
      <c r="C2" s="32"/>
      <c r="D2" s="37"/>
      <c r="E2" s="37"/>
      <c r="F2" s="37"/>
      <c r="G2" s="37"/>
      <c r="H2" s="37"/>
      <c r="I2" s="32"/>
      <c r="J2" s="32"/>
    </row>
    <row r="3" spans="2:11" s="11" customFormat="1" x14ac:dyDescent="0.2">
      <c r="B3" s="36" t="s">
        <v>92</v>
      </c>
      <c r="D3" s="12"/>
      <c r="E3" s="12"/>
      <c r="F3" s="12"/>
    </row>
    <row r="4" spans="2:11" x14ac:dyDescent="0.2">
      <c r="B4" s="31" t="s">
        <v>91</v>
      </c>
    </row>
    <row r="5" spans="2:11" x14ac:dyDescent="0.2">
      <c r="B5" s="14" t="s">
        <v>21</v>
      </c>
      <c r="C5" s="14"/>
      <c r="D5" s="14"/>
      <c r="E5" s="14"/>
      <c r="F5" s="14"/>
      <c r="G5" s="14"/>
      <c r="H5" s="14"/>
      <c r="I5" s="14"/>
      <c r="J5" s="14"/>
    </row>
    <row r="6" spans="2:11" x14ac:dyDescent="0.2">
      <c r="B6" s="16" t="s">
        <v>63</v>
      </c>
      <c r="C6" s="14"/>
      <c r="D6" s="14"/>
      <c r="E6" s="14"/>
      <c r="F6" s="14"/>
      <c r="G6" s="14"/>
      <c r="H6" s="14"/>
      <c r="I6" s="14"/>
      <c r="J6" s="14"/>
    </row>
    <row r="7" spans="2:11" x14ac:dyDescent="0.2">
      <c r="B7" s="13" t="s">
        <v>36</v>
      </c>
    </row>
    <row r="8" spans="2:11" x14ac:dyDescent="0.2">
      <c r="B8" t="s">
        <v>90</v>
      </c>
    </row>
    <row r="9" spans="2:11" x14ac:dyDescent="0.2">
      <c r="B9" t="s">
        <v>89</v>
      </c>
    </row>
    <row r="10" spans="2:11" x14ac:dyDescent="0.2">
      <c r="B10" s="13" t="s">
        <v>37</v>
      </c>
    </row>
    <row r="11" spans="2:11" x14ac:dyDescent="0.2">
      <c r="B11" s="13" t="s">
        <v>38</v>
      </c>
    </row>
    <row r="13" spans="2:11" x14ac:dyDescent="0.2">
      <c r="B13" s="14" t="s">
        <v>22</v>
      </c>
      <c r="C13" s="14"/>
      <c r="D13" s="14"/>
      <c r="E13" s="14"/>
      <c r="F13" s="14"/>
      <c r="G13" s="14"/>
      <c r="H13" s="14"/>
      <c r="I13" s="14"/>
      <c r="J13" s="14"/>
      <c r="K13" s="14"/>
    </row>
    <row r="14" spans="2:11" x14ac:dyDescent="0.2">
      <c r="B14" s="13" t="s">
        <v>24</v>
      </c>
    </row>
    <row r="15" spans="2:11" x14ac:dyDescent="0.2">
      <c r="B15" s="13" t="s">
        <v>28</v>
      </c>
    </row>
    <row r="16" spans="2:11" x14ac:dyDescent="0.2">
      <c r="B16" s="13" t="s">
        <v>29</v>
      </c>
    </row>
    <row r="17" spans="2:2" x14ac:dyDescent="0.2">
      <c r="B17" s="13" t="s">
        <v>25</v>
      </c>
    </row>
    <row r="18" spans="2:2" x14ac:dyDescent="0.2">
      <c r="B18" s="13" t="s">
        <v>30</v>
      </c>
    </row>
    <row r="19" spans="2:2" x14ac:dyDescent="0.2">
      <c r="B19" s="13" t="s">
        <v>33</v>
      </c>
    </row>
    <row r="20" spans="2:2" x14ac:dyDescent="0.2">
      <c r="B20" s="13" t="s">
        <v>34</v>
      </c>
    </row>
    <row r="21" spans="2:2" x14ac:dyDescent="0.2">
      <c r="B21" s="13" t="s">
        <v>32</v>
      </c>
    </row>
    <row r="22" spans="2:2" x14ac:dyDescent="0.2">
      <c r="B22" s="13" t="s">
        <v>31</v>
      </c>
    </row>
    <row r="24" spans="2:2" x14ac:dyDescent="0.2">
      <c r="B24" s="13" t="s">
        <v>64</v>
      </c>
    </row>
    <row r="25" spans="2:2" x14ac:dyDescent="0.2">
      <c r="B25" s="13" t="s">
        <v>26</v>
      </c>
    </row>
    <row r="26" spans="2:2" x14ac:dyDescent="0.2">
      <c r="B26" s="13" t="s">
        <v>27</v>
      </c>
    </row>
    <row r="27" spans="2:2" x14ac:dyDescent="0.2">
      <c r="B27" s="13" t="s">
        <v>65</v>
      </c>
    </row>
    <row r="28" spans="2:2" x14ac:dyDescent="0.2">
      <c r="B28" s="13" t="s">
        <v>66</v>
      </c>
    </row>
    <row r="29" spans="2:2" x14ac:dyDescent="0.2">
      <c r="B29" s="13" t="s">
        <v>67</v>
      </c>
    </row>
    <row r="30" spans="2:2" x14ac:dyDescent="0.2">
      <c r="B30" s="13" t="s">
        <v>68</v>
      </c>
    </row>
    <row r="32" spans="2:2" x14ac:dyDescent="0.2">
      <c r="B32" s="13" t="s">
        <v>23</v>
      </c>
    </row>
    <row r="34" spans="5:5" x14ac:dyDescent="0.2">
      <c r="E34" s="15" t="s">
        <v>35</v>
      </c>
    </row>
  </sheetData>
  <sheetProtection sheet="1" objects="1" scenarios="1"/>
  <mergeCells count="1">
    <mergeCell ref="D1:H1"/>
  </mergeCells>
  <phoneticPr fontId="2" type="noConversion"/>
  <pageMargins left="0.75" right="0.2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R32"/>
  <sheetViews>
    <sheetView showGridLines="0" workbookViewId="0">
      <pane xSplit="1" topLeftCell="B1" activePane="topRight" state="frozen"/>
      <selection pane="topRight" activeCell="Q1" sqref="Q1"/>
    </sheetView>
  </sheetViews>
  <sheetFormatPr defaultRowHeight="12.75" x14ac:dyDescent="0.2"/>
  <cols>
    <col min="1" max="1" width="13.42578125" customWidth="1"/>
    <col min="2" max="12" width="9.7109375" customWidth="1"/>
    <col min="13" max="13" width="9.7109375" hidden="1" customWidth="1"/>
    <col min="14" max="15" width="9.7109375" customWidth="1"/>
    <col min="16" max="16" width="9.7109375" hidden="1" customWidth="1"/>
    <col min="17" max="18" width="9.7109375" customWidth="1"/>
    <col min="24" max="26" width="9.140625" hidden="1" customWidth="1"/>
    <col min="27" max="43" width="8.85546875" hidden="1" customWidth="1"/>
    <col min="44" max="44" width="9.140625" hidden="1" customWidth="1"/>
  </cols>
  <sheetData>
    <row r="1" spans="1:43" x14ac:dyDescent="0.2">
      <c r="A1" s="2" t="s">
        <v>69</v>
      </c>
      <c r="B1" s="2"/>
      <c r="C1" s="2"/>
      <c r="G1" s="2"/>
      <c r="J1" s="22"/>
      <c r="R1" s="2"/>
    </row>
    <row r="2" spans="1:43" x14ac:dyDescent="0.2">
      <c r="C2" s="2"/>
      <c r="D2" s="2"/>
      <c r="Y2" s="25"/>
      <c r="Z2" s="25"/>
      <c r="AA2" s="4"/>
      <c r="AB2" s="4"/>
    </row>
    <row r="3" spans="1:43" x14ac:dyDescent="0.2">
      <c r="B3" s="22" t="s">
        <v>59</v>
      </c>
      <c r="C3" s="22"/>
      <c r="D3" s="22"/>
      <c r="E3" s="5"/>
      <c r="F3" s="24" t="s">
        <v>11</v>
      </c>
      <c r="Q3" s="3"/>
      <c r="Y3" s="4"/>
      <c r="Z3" s="4"/>
    </row>
    <row r="4" spans="1:43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6.66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>B8</f>
        <v>S. Wht</v>
      </c>
      <c r="AB4" t="str">
        <f t="shared" ref="AB4:AK4" si="0">C8</f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Oil Snflr</v>
      </c>
      <c r="AG4" t="str">
        <f t="shared" si="0"/>
        <v>Canola</v>
      </c>
      <c r="AH4" t="str">
        <f t="shared" si="0"/>
        <v>Flax</v>
      </c>
      <c r="AI4" t="str">
        <f t="shared" si="0"/>
        <v>Field Pea</v>
      </c>
      <c r="AJ4" t="str">
        <f t="shared" si="0"/>
        <v>Lentils</v>
      </c>
      <c r="AK4" t="str">
        <f t="shared" si="0"/>
        <v>Mustard</v>
      </c>
      <c r="AL4">
        <f t="shared" ref="AL4:AQ4" si="1">M8</f>
        <v>0</v>
      </c>
      <c r="AM4" t="str">
        <f t="shared" si="1"/>
        <v>Oats</v>
      </c>
      <c r="AN4" t="str">
        <f t="shared" si="1"/>
        <v>Buckwht</v>
      </c>
      <c r="AO4">
        <f t="shared" si="1"/>
        <v>0</v>
      </c>
      <c r="AP4" t="str">
        <f t="shared" si="1"/>
        <v>W.Wht</v>
      </c>
      <c r="AQ4" t="str">
        <f t="shared" si="1"/>
        <v>Rye</v>
      </c>
    </row>
    <row r="5" spans="1:43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1</v>
      </c>
      <c r="AN5" s="23">
        <v>0</v>
      </c>
      <c r="AO5" s="23">
        <v>0</v>
      </c>
      <c r="AP5" s="23">
        <v>1</v>
      </c>
      <c r="AQ5" s="23">
        <v>0</v>
      </c>
    </row>
    <row r="6" spans="1:43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6.16</v>
      </c>
      <c r="G6" s="4"/>
      <c r="Y6" s="4" t="s">
        <v>60</v>
      </c>
      <c r="Z6" s="4"/>
      <c r="AA6">
        <f>IF($F$3=B8,1,0)</f>
        <v>1</v>
      </c>
      <c r="AB6">
        <f t="shared" ref="AB6:AH6" si="2">IF($F$3=C8,1,0)</f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>IF($F$3=J8,1,0)</f>
        <v>0</v>
      </c>
      <c r="AJ6">
        <f>IF($F$3=K8,1,0)</f>
        <v>0</v>
      </c>
      <c r="AK6">
        <f>IF($F$3=L8,1,0)</f>
        <v>0</v>
      </c>
      <c r="AL6">
        <f t="shared" ref="AL6:AQ6" si="3">IF($F$3=M8,1,0)</f>
        <v>0</v>
      </c>
      <c r="AM6">
        <f t="shared" si="3"/>
        <v>0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</row>
    <row r="7" spans="1:43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1</v>
      </c>
      <c r="AB7">
        <f t="shared" ref="AB7:AK7" si="4">IF(AB5+AB6=2,1,0)</f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 t="shared" si="4"/>
        <v>0</v>
      </c>
      <c r="AK7">
        <f t="shared" si="4"/>
        <v>0</v>
      </c>
      <c r="AL7">
        <f t="shared" ref="AL7:AQ7" si="5">IF(AL5+AL6=2,1,0)</f>
        <v>0</v>
      </c>
      <c r="AM7">
        <f t="shared" si="5"/>
        <v>0</v>
      </c>
      <c r="AN7">
        <f t="shared" si="5"/>
        <v>0</v>
      </c>
      <c r="AO7">
        <f t="shared" si="5"/>
        <v>0</v>
      </c>
      <c r="AP7">
        <f t="shared" si="5"/>
        <v>0</v>
      </c>
      <c r="AQ7">
        <f t="shared" si="5"/>
        <v>0</v>
      </c>
    </row>
    <row r="8" spans="1:43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6</v>
      </c>
      <c r="H8" s="17" t="s">
        <v>7</v>
      </c>
      <c r="I8" s="17" t="s">
        <v>8</v>
      </c>
      <c r="J8" s="17" t="s">
        <v>10</v>
      </c>
      <c r="K8" s="17" t="s">
        <v>17</v>
      </c>
      <c r="L8" s="17" t="s">
        <v>72</v>
      </c>
      <c r="M8" s="17"/>
      <c r="N8" s="17" t="s">
        <v>12</v>
      </c>
      <c r="O8" s="17" t="s">
        <v>79</v>
      </c>
      <c r="P8" s="17"/>
      <c r="Q8" s="17" t="s">
        <v>62</v>
      </c>
      <c r="R8" s="17" t="s">
        <v>81</v>
      </c>
      <c r="Y8" s="26">
        <f>SUM(AA7:AQ7)</f>
        <v>1</v>
      </c>
      <c r="Z8" s="25" t="s">
        <v>84</v>
      </c>
    </row>
    <row r="9" spans="1:43" x14ac:dyDescent="0.2">
      <c r="A9" s="5" t="s">
        <v>0</v>
      </c>
      <c r="B9" s="8">
        <v>40</v>
      </c>
      <c r="C9" s="8">
        <v>37</v>
      </c>
      <c r="D9" s="8">
        <v>57</v>
      </c>
      <c r="E9" s="8">
        <v>87</v>
      </c>
      <c r="F9" s="8">
        <v>22</v>
      </c>
      <c r="G9" s="8">
        <v>1620</v>
      </c>
      <c r="H9" s="8">
        <v>1680</v>
      </c>
      <c r="I9" s="8">
        <v>18</v>
      </c>
      <c r="J9" s="8">
        <v>29.925000000000001</v>
      </c>
      <c r="K9" s="8">
        <v>1230</v>
      </c>
      <c r="L9" s="8">
        <v>800</v>
      </c>
      <c r="M9" s="8"/>
      <c r="N9" s="8">
        <v>65</v>
      </c>
      <c r="O9" s="8">
        <v>850</v>
      </c>
      <c r="P9" s="8"/>
      <c r="Q9" s="8">
        <v>44</v>
      </c>
      <c r="R9" s="8">
        <v>40</v>
      </c>
    </row>
    <row r="10" spans="1:43" x14ac:dyDescent="0.2">
      <c r="A10" s="19" t="s">
        <v>43</v>
      </c>
      <c r="B10" s="6">
        <f>IF($F$3=B8,$F$6,B11/B9)</f>
        <v>6.16</v>
      </c>
      <c r="C10" s="6">
        <f t="shared" ref="C10:R10" si="6">IF($F$3=C8,$F$6,C11/C9)</f>
        <v>6.6782466216216214</v>
      </c>
      <c r="D10" s="6">
        <f t="shared" si="6"/>
        <v>4.0648881578947371</v>
      </c>
      <c r="E10" s="6">
        <f t="shared" si="6"/>
        <v>3.7455416666666665</v>
      </c>
      <c r="F10" s="6">
        <f t="shared" si="6"/>
        <v>9.1259431818181813</v>
      </c>
      <c r="G10" s="6">
        <f t="shared" si="6"/>
        <v>0.17184969135802466</v>
      </c>
      <c r="H10" s="6">
        <f t="shared" si="6"/>
        <v>0.19259456845238096</v>
      </c>
      <c r="I10" s="6">
        <f t="shared" si="6"/>
        <v>11.032888888888888</v>
      </c>
      <c r="J10" s="6">
        <f t="shared" si="6"/>
        <v>8.1642314118629891</v>
      </c>
      <c r="K10" s="6">
        <f t="shared" si="6"/>
        <v>0.1723464430894309</v>
      </c>
      <c r="L10" s="6">
        <f t="shared" si="6"/>
        <v>0.243000625</v>
      </c>
      <c r="M10" s="6"/>
      <c r="N10" s="6">
        <f t="shared" si="6"/>
        <v>3.3609249999999999</v>
      </c>
      <c r="O10" s="6">
        <f t="shared" si="6"/>
        <v>0.21084926470588233</v>
      </c>
      <c r="P10" s="6"/>
      <c r="Q10" s="6">
        <f t="shared" si="6"/>
        <v>5.5834943181818177</v>
      </c>
      <c r="R10" s="6">
        <f t="shared" si="6"/>
        <v>5.1523281249999995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0</v>
      </c>
      <c r="AI10" s="28">
        <v>0</v>
      </c>
      <c r="AJ10" s="28">
        <v>1</v>
      </c>
      <c r="AK10" s="28">
        <v>1</v>
      </c>
      <c r="AL10" s="28">
        <v>1</v>
      </c>
      <c r="AM10" s="28">
        <v>0</v>
      </c>
      <c r="AN10" s="28">
        <v>1</v>
      </c>
      <c r="AO10" s="28">
        <v>1</v>
      </c>
      <c r="AP10" s="28">
        <v>0</v>
      </c>
      <c r="AQ10" s="28">
        <v>0</v>
      </c>
    </row>
    <row r="11" spans="1:43" x14ac:dyDescent="0.2">
      <c r="A11" s="5" t="s">
        <v>1</v>
      </c>
      <c r="B11" s="34">
        <f t="shared" ref="B11:R11" si="7">IF($F$3=B8,B9*B10,$AA$17+B25)</f>
        <v>246.4</v>
      </c>
      <c r="C11" s="34">
        <f t="shared" si="7"/>
        <v>247.095125</v>
      </c>
      <c r="D11" s="34">
        <f t="shared" si="7"/>
        <v>231.69862499999999</v>
      </c>
      <c r="E11" s="34">
        <f t="shared" si="7"/>
        <v>325.86212499999999</v>
      </c>
      <c r="F11" s="34">
        <f t="shared" si="7"/>
        <v>200.77074999999999</v>
      </c>
      <c r="G11" s="34">
        <f t="shared" si="7"/>
        <v>278.39649999999995</v>
      </c>
      <c r="H11" s="34">
        <f t="shared" si="7"/>
        <v>323.558875</v>
      </c>
      <c r="I11" s="34">
        <f t="shared" si="7"/>
        <v>198.59199999999998</v>
      </c>
      <c r="J11" s="34">
        <f t="shared" si="7"/>
        <v>244.31462499999998</v>
      </c>
      <c r="K11" s="34">
        <f t="shared" si="7"/>
        <v>211.98612499999999</v>
      </c>
      <c r="L11" s="34">
        <f t="shared" si="7"/>
        <v>194.40049999999999</v>
      </c>
      <c r="M11" s="34"/>
      <c r="N11" s="34">
        <f t="shared" si="7"/>
        <v>218.46012500000001</v>
      </c>
      <c r="O11" s="34">
        <f t="shared" si="7"/>
        <v>179.22187499999998</v>
      </c>
      <c r="P11" s="34"/>
      <c r="Q11" s="34">
        <f t="shared" si="7"/>
        <v>245.67374999999998</v>
      </c>
      <c r="R11" s="34">
        <f t="shared" si="7"/>
        <v>206.09312499999999</v>
      </c>
      <c r="Y11" s="27" t="s">
        <v>86</v>
      </c>
      <c r="AA11">
        <f t="shared" ref="AA11:AQ11" si="8">IF(AA6+AA10=2,1,0)</f>
        <v>0</v>
      </c>
      <c r="AB11">
        <f t="shared" si="8"/>
        <v>0</v>
      </c>
      <c r="AC11">
        <f t="shared" si="8"/>
        <v>0</v>
      </c>
      <c r="AD11">
        <f t="shared" si="8"/>
        <v>0</v>
      </c>
      <c r="AE11">
        <f t="shared" si="8"/>
        <v>0</v>
      </c>
      <c r="AF11">
        <f t="shared" si="8"/>
        <v>0</v>
      </c>
      <c r="AG11">
        <f t="shared" si="8"/>
        <v>0</v>
      </c>
      <c r="AH11">
        <f t="shared" si="8"/>
        <v>0</v>
      </c>
      <c r="AI11">
        <f t="shared" si="8"/>
        <v>0</v>
      </c>
      <c r="AJ11">
        <f t="shared" si="8"/>
        <v>0</v>
      </c>
      <c r="AK11">
        <f t="shared" si="8"/>
        <v>0</v>
      </c>
      <c r="AL11">
        <f t="shared" si="8"/>
        <v>0</v>
      </c>
      <c r="AM11">
        <f t="shared" si="8"/>
        <v>0</v>
      </c>
      <c r="AN11">
        <f t="shared" si="8"/>
        <v>0</v>
      </c>
      <c r="AO11">
        <f t="shared" si="8"/>
        <v>0</v>
      </c>
      <c r="AP11">
        <f t="shared" si="8"/>
        <v>0</v>
      </c>
      <c r="AQ11">
        <f t="shared" si="8"/>
        <v>0</v>
      </c>
    </row>
    <row r="12" spans="1:43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Y12" s="26">
        <f>SUM(AA11:AQ11)</f>
        <v>0</v>
      </c>
      <c r="Z12" s="25" t="s">
        <v>85</v>
      </c>
    </row>
    <row r="13" spans="1:43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Y13" s="4"/>
      <c r="Z13" s="4"/>
    </row>
    <row r="14" spans="1:43" x14ac:dyDescent="0.2">
      <c r="A14" s="5" t="s">
        <v>45</v>
      </c>
      <c r="B14" s="9">
        <v>21</v>
      </c>
      <c r="C14" s="9">
        <v>28</v>
      </c>
      <c r="D14" s="9">
        <v>14.85</v>
      </c>
      <c r="E14" s="9">
        <v>69</v>
      </c>
      <c r="F14" s="9">
        <v>65.8</v>
      </c>
      <c r="G14" s="9">
        <v>35.909999999999997</v>
      </c>
      <c r="H14" s="9">
        <v>79</v>
      </c>
      <c r="I14" s="9">
        <v>16</v>
      </c>
      <c r="J14" s="9">
        <v>60</v>
      </c>
      <c r="K14" s="9">
        <v>21</v>
      </c>
      <c r="L14" s="9">
        <v>11.27</v>
      </c>
      <c r="M14" s="9"/>
      <c r="N14" s="9">
        <v>16</v>
      </c>
      <c r="O14" s="9">
        <v>26</v>
      </c>
      <c r="P14" s="9"/>
      <c r="Q14" s="9">
        <v>12</v>
      </c>
      <c r="R14" s="9">
        <v>12</v>
      </c>
      <c r="AA14" t="s">
        <v>16</v>
      </c>
    </row>
    <row r="15" spans="1:43" x14ac:dyDescent="0.2">
      <c r="A15" s="5" t="s">
        <v>46</v>
      </c>
      <c r="B15" s="10">
        <v>28.7</v>
      </c>
      <c r="C15" s="10">
        <v>28.7</v>
      </c>
      <c r="D15" s="10">
        <v>27.9</v>
      </c>
      <c r="E15" s="10">
        <v>23.6</v>
      </c>
      <c r="F15" s="10">
        <v>14.5</v>
      </c>
      <c r="G15" s="10">
        <v>37.200000000000003</v>
      </c>
      <c r="H15" s="10">
        <v>15.6</v>
      </c>
      <c r="I15" s="10">
        <v>33.6</v>
      </c>
      <c r="J15" s="10">
        <v>39.700000000000003</v>
      </c>
      <c r="K15" s="10">
        <v>39.200000000000003</v>
      </c>
      <c r="L15" s="10">
        <v>22.6</v>
      </c>
      <c r="M15" s="10"/>
      <c r="N15" s="10">
        <v>12.3</v>
      </c>
      <c r="O15" s="10">
        <v>20.7</v>
      </c>
      <c r="P15" s="10"/>
      <c r="Q15" s="10">
        <v>24.6</v>
      </c>
      <c r="R15" s="10">
        <v>4</v>
      </c>
      <c r="AA15">
        <f t="shared" ref="AA15:AQ15" si="9">IF($F$3=B8,B27,0)</f>
        <v>58.861499999999978</v>
      </c>
      <c r="AB15">
        <f t="shared" si="9"/>
        <v>0</v>
      </c>
      <c r="AC15">
        <f t="shared" si="9"/>
        <v>0</v>
      </c>
      <c r="AD15">
        <f t="shared" si="9"/>
        <v>0</v>
      </c>
      <c r="AE15">
        <f t="shared" si="9"/>
        <v>0</v>
      </c>
      <c r="AF15">
        <f t="shared" si="9"/>
        <v>0</v>
      </c>
      <c r="AG15">
        <f t="shared" si="9"/>
        <v>0</v>
      </c>
      <c r="AH15">
        <f t="shared" si="9"/>
        <v>0</v>
      </c>
      <c r="AI15">
        <f t="shared" si="9"/>
        <v>0</v>
      </c>
      <c r="AJ15">
        <f t="shared" si="9"/>
        <v>0</v>
      </c>
      <c r="AK15">
        <f t="shared" si="9"/>
        <v>0</v>
      </c>
      <c r="AL15">
        <f t="shared" si="9"/>
        <v>0</v>
      </c>
      <c r="AM15">
        <f t="shared" si="9"/>
        <v>0</v>
      </c>
      <c r="AN15">
        <f t="shared" si="9"/>
        <v>0</v>
      </c>
      <c r="AO15">
        <f t="shared" si="9"/>
        <v>0</v>
      </c>
      <c r="AP15">
        <f t="shared" si="9"/>
        <v>0</v>
      </c>
      <c r="AQ15">
        <f t="shared" si="9"/>
        <v>0</v>
      </c>
    </row>
    <row r="16" spans="1:43" x14ac:dyDescent="0.2">
      <c r="A16" s="5" t="s">
        <v>47</v>
      </c>
      <c r="B16" s="10">
        <v>6.5</v>
      </c>
      <c r="C16" s="10">
        <v>6.5</v>
      </c>
      <c r="D16" s="10">
        <v>6.5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3</v>
      </c>
      <c r="K16" s="10">
        <v>16</v>
      </c>
      <c r="L16" s="10">
        <v>0</v>
      </c>
      <c r="M16" s="10"/>
      <c r="N16" s="10">
        <v>0</v>
      </c>
      <c r="O16" s="10">
        <v>0</v>
      </c>
      <c r="P16" s="10"/>
      <c r="Q16" s="10">
        <v>10</v>
      </c>
      <c r="R16" s="10">
        <v>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5</v>
      </c>
      <c r="H17" s="10">
        <v>0</v>
      </c>
      <c r="I17" s="10">
        <v>0</v>
      </c>
      <c r="J17" s="10">
        <v>6</v>
      </c>
      <c r="K17" s="10">
        <v>0</v>
      </c>
      <c r="L17" s="10">
        <v>0</v>
      </c>
      <c r="M17" s="10"/>
      <c r="N17" s="10">
        <v>0</v>
      </c>
      <c r="O17" s="10">
        <v>0</v>
      </c>
      <c r="P17" s="10"/>
      <c r="Q17" s="10">
        <v>0</v>
      </c>
      <c r="R17" s="10">
        <v>0</v>
      </c>
      <c r="AA17">
        <f>SUM(AA15:AQ15)</f>
        <v>58.861499999999978</v>
      </c>
    </row>
    <row r="18" spans="1:31" x14ac:dyDescent="0.2">
      <c r="A18" s="5" t="s">
        <v>49</v>
      </c>
      <c r="B18" s="10">
        <v>77.010000000000005</v>
      </c>
      <c r="C18" s="10">
        <v>70.459999999999994</v>
      </c>
      <c r="D18" s="10">
        <v>68.33</v>
      </c>
      <c r="E18" s="10">
        <v>89.23</v>
      </c>
      <c r="F18" s="10">
        <v>13.08</v>
      </c>
      <c r="G18" s="10">
        <v>61.38</v>
      </c>
      <c r="H18" s="10">
        <v>105.86</v>
      </c>
      <c r="I18" s="10">
        <v>35.729999999999997</v>
      </c>
      <c r="J18" s="10">
        <v>15.83</v>
      </c>
      <c r="K18" s="10">
        <v>10.82</v>
      </c>
      <c r="L18" s="10">
        <v>38.68</v>
      </c>
      <c r="M18" s="10"/>
      <c r="N18" s="10">
        <v>66.19</v>
      </c>
      <c r="O18" s="10">
        <v>27.11</v>
      </c>
      <c r="P18" s="10"/>
      <c r="Q18" s="10">
        <v>85.75</v>
      </c>
      <c r="R18" s="10">
        <v>77.010000000000005</v>
      </c>
    </row>
    <row r="19" spans="1:31" x14ac:dyDescent="0.2">
      <c r="A19" s="5" t="s">
        <v>50</v>
      </c>
      <c r="B19" s="10">
        <v>5.0999999999999996</v>
      </c>
      <c r="C19" s="10">
        <v>5.6</v>
      </c>
      <c r="D19" s="10">
        <v>5</v>
      </c>
      <c r="E19" s="10">
        <v>6.8</v>
      </c>
      <c r="F19" s="10">
        <v>5.6</v>
      </c>
      <c r="G19" s="10">
        <v>10.5</v>
      </c>
      <c r="H19" s="10">
        <v>10</v>
      </c>
      <c r="I19" s="10">
        <v>12</v>
      </c>
      <c r="J19" s="10">
        <v>7.5</v>
      </c>
      <c r="K19" s="10">
        <v>9</v>
      </c>
      <c r="L19" s="10">
        <v>13</v>
      </c>
      <c r="M19" s="10"/>
      <c r="N19" s="10">
        <v>10.9</v>
      </c>
      <c r="O19" s="10">
        <v>6.5</v>
      </c>
      <c r="P19" s="10"/>
      <c r="Q19" s="10">
        <v>5.0999999999999996</v>
      </c>
      <c r="R19" s="10">
        <v>8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12.71</v>
      </c>
      <c r="C20" s="10">
        <v>12.53</v>
      </c>
      <c r="D20" s="10">
        <v>13.7</v>
      </c>
      <c r="E20" s="10">
        <v>17.18</v>
      </c>
      <c r="F20" s="10">
        <v>12.34</v>
      </c>
      <c r="G20" s="10">
        <v>13.87</v>
      </c>
      <c r="H20" s="10">
        <v>13.52</v>
      </c>
      <c r="I20" s="10">
        <v>13.28</v>
      </c>
      <c r="J20" s="10">
        <v>14.01</v>
      </c>
      <c r="K20" s="10">
        <v>15.7</v>
      </c>
      <c r="L20" s="10">
        <v>13.39</v>
      </c>
      <c r="M20" s="10"/>
      <c r="N20" s="10">
        <v>15.95</v>
      </c>
      <c r="O20" s="10">
        <v>12.89</v>
      </c>
      <c r="P20" s="10"/>
      <c r="Q20" s="10">
        <v>12.71</v>
      </c>
      <c r="R20" s="10">
        <v>12.2</v>
      </c>
    </row>
    <row r="21" spans="1:31" x14ac:dyDescent="0.2">
      <c r="A21" s="5" t="s">
        <v>52</v>
      </c>
      <c r="B21" s="10">
        <v>19.739999999999998</v>
      </c>
      <c r="C21" s="10">
        <v>19.64</v>
      </c>
      <c r="D21" s="10">
        <v>20.309999999999999</v>
      </c>
      <c r="E21" s="10">
        <v>24.14</v>
      </c>
      <c r="F21" s="10">
        <v>19.96</v>
      </c>
      <c r="G21" s="10">
        <v>21.26</v>
      </c>
      <c r="H21" s="10">
        <v>21.15</v>
      </c>
      <c r="I21" s="10">
        <v>22.07</v>
      </c>
      <c r="J21" s="10">
        <v>22.71</v>
      </c>
      <c r="K21" s="10">
        <v>25.87</v>
      </c>
      <c r="L21" s="10">
        <v>21.7</v>
      </c>
      <c r="M21" s="10"/>
      <c r="N21" s="10">
        <v>22.49</v>
      </c>
      <c r="O21" s="10">
        <v>20.81</v>
      </c>
      <c r="P21" s="10"/>
      <c r="Q21" s="10">
        <v>19.899999999999999</v>
      </c>
      <c r="R21" s="10">
        <v>18.7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17.399999999999999</v>
      </c>
      <c r="F22" s="10">
        <v>0</v>
      </c>
      <c r="G22" s="10">
        <v>6.48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/>
      <c r="N22" s="10">
        <v>0</v>
      </c>
      <c r="O22" s="10">
        <v>0</v>
      </c>
      <c r="P22" s="10"/>
      <c r="Q22" s="10">
        <v>0</v>
      </c>
      <c r="R22" s="10">
        <v>0</v>
      </c>
    </row>
    <row r="23" spans="1:31" x14ac:dyDescent="0.2">
      <c r="A23" s="5" t="s">
        <v>53</v>
      </c>
      <c r="B23" s="10">
        <v>10</v>
      </c>
      <c r="C23" s="10">
        <v>10</v>
      </c>
      <c r="D23" s="10">
        <v>10</v>
      </c>
      <c r="E23" s="10">
        <v>10</v>
      </c>
      <c r="F23" s="10">
        <v>5.5</v>
      </c>
      <c r="G23" s="10">
        <v>20</v>
      </c>
      <c r="H23" s="10">
        <v>10</v>
      </c>
      <c r="I23" s="10">
        <v>2</v>
      </c>
      <c r="J23" s="10">
        <v>10</v>
      </c>
      <c r="K23" s="10">
        <v>10</v>
      </c>
      <c r="L23" s="10">
        <v>10</v>
      </c>
      <c r="M23" s="10"/>
      <c r="N23" s="10">
        <v>10</v>
      </c>
      <c r="O23" s="10">
        <v>2</v>
      </c>
      <c r="P23" s="10"/>
      <c r="Q23" s="10">
        <v>10</v>
      </c>
      <c r="R23" s="10">
        <v>10</v>
      </c>
    </row>
    <row r="24" spans="1:31" x14ac:dyDescent="0.2">
      <c r="A24" s="5" t="s">
        <v>54</v>
      </c>
      <c r="B24" s="18">
        <f>SUM(B14:B23)*$AE$19*6/12</f>
        <v>6.7785000000000002</v>
      </c>
      <c r="C24" s="18">
        <f t="shared" ref="C24:R24" si="10">SUM(C14:C23)*$AE$19*6/12</f>
        <v>6.8036250000000003</v>
      </c>
      <c r="D24" s="18">
        <f t="shared" si="10"/>
        <v>6.2471249999999996</v>
      </c>
      <c r="E24" s="18">
        <f t="shared" si="10"/>
        <v>9.6506249999999998</v>
      </c>
      <c r="F24" s="18">
        <f t="shared" si="10"/>
        <v>5.1292499999999999</v>
      </c>
      <c r="G24" s="18">
        <f t="shared" si="10"/>
        <v>7.9349999999999996</v>
      </c>
      <c r="H24" s="18">
        <f t="shared" si="10"/>
        <v>9.5673750000000002</v>
      </c>
      <c r="I24" s="18">
        <f t="shared" si="10"/>
        <v>5.0505000000000004</v>
      </c>
      <c r="J24" s="18">
        <f t="shared" si="10"/>
        <v>6.703125</v>
      </c>
      <c r="K24" s="18">
        <f t="shared" si="10"/>
        <v>5.534625000000001</v>
      </c>
      <c r="L24" s="18">
        <f t="shared" si="10"/>
        <v>4.899</v>
      </c>
      <c r="M24" s="18"/>
      <c r="N24" s="18">
        <f t="shared" si="10"/>
        <v>5.7686250000000001</v>
      </c>
      <c r="O24" s="18">
        <f t="shared" si="10"/>
        <v>4.3503749999999997</v>
      </c>
      <c r="P24" s="18"/>
      <c r="Q24" s="18">
        <f t="shared" si="10"/>
        <v>6.7522500000000001</v>
      </c>
      <c r="R24" s="18">
        <f t="shared" si="10"/>
        <v>5.321625</v>
      </c>
    </row>
    <row r="25" spans="1:31" x14ac:dyDescent="0.2">
      <c r="A25" s="5" t="s">
        <v>55</v>
      </c>
      <c r="B25" s="35">
        <f t="shared" ref="B25:L25" si="11">SUM(B14:B24)</f>
        <v>187.53850000000003</v>
      </c>
      <c r="C25" s="35">
        <f t="shared" si="11"/>
        <v>188.23362500000002</v>
      </c>
      <c r="D25" s="35">
        <f t="shared" si="11"/>
        <v>172.83712500000001</v>
      </c>
      <c r="E25" s="35">
        <f t="shared" si="11"/>
        <v>267.00062500000001</v>
      </c>
      <c r="F25" s="35">
        <f t="shared" si="11"/>
        <v>141.90925000000001</v>
      </c>
      <c r="G25" s="35">
        <f t="shared" si="11"/>
        <v>219.535</v>
      </c>
      <c r="H25" s="35">
        <f t="shared" si="11"/>
        <v>264.69737500000002</v>
      </c>
      <c r="I25" s="35">
        <f t="shared" si="11"/>
        <v>139.73050000000001</v>
      </c>
      <c r="J25" s="35">
        <f t="shared" si="11"/>
        <v>185.453125</v>
      </c>
      <c r="K25" s="35">
        <f t="shared" si="11"/>
        <v>153.12462500000001</v>
      </c>
      <c r="L25" s="35">
        <f t="shared" si="11"/>
        <v>135.53900000000002</v>
      </c>
      <c r="M25" s="35"/>
      <c r="N25" s="35">
        <f t="shared" ref="N25:R25" si="12">SUM(N14:N24)</f>
        <v>159.59862500000003</v>
      </c>
      <c r="O25" s="35">
        <f t="shared" si="12"/>
        <v>120.360375</v>
      </c>
      <c r="P25" s="35"/>
      <c r="Q25" s="35">
        <f t="shared" si="12"/>
        <v>186.81225000000001</v>
      </c>
      <c r="R25" s="35">
        <f t="shared" si="12"/>
        <v>147.23162500000001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31" x14ac:dyDescent="0.2">
      <c r="A27" s="5" t="s">
        <v>56</v>
      </c>
      <c r="B27" s="34">
        <f t="shared" ref="B27:L27" si="13">B11-B25</f>
        <v>58.861499999999978</v>
      </c>
      <c r="C27" s="34">
        <f t="shared" si="13"/>
        <v>58.861499999999978</v>
      </c>
      <c r="D27" s="34">
        <f t="shared" si="13"/>
        <v>58.861499999999978</v>
      </c>
      <c r="E27" s="34">
        <f t="shared" si="13"/>
        <v>58.861499999999978</v>
      </c>
      <c r="F27" s="34">
        <f t="shared" si="13"/>
        <v>58.861499999999978</v>
      </c>
      <c r="G27" s="34">
        <f t="shared" si="13"/>
        <v>58.86149999999995</v>
      </c>
      <c r="H27" s="34">
        <f t="shared" si="13"/>
        <v>58.861499999999978</v>
      </c>
      <c r="I27" s="34">
        <f t="shared" si="13"/>
        <v>58.861499999999978</v>
      </c>
      <c r="J27" s="34">
        <f t="shared" si="13"/>
        <v>58.861499999999978</v>
      </c>
      <c r="K27" s="34">
        <f t="shared" si="13"/>
        <v>58.861499999999978</v>
      </c>
      <c r="L27" s="34">
        <f t="shared" si="13"/>
        <v>58.861499999999978</v>
      </c>
      <c r="M27" s="34"/>
      <c r="N27" s="34">
        <f t="shared" ref="N27:R27" si="14">N11-N25</f>
        <v>58.861499999999978</v>
      </c>
      <c r="O27" s="34">
        <f t="shared" si="14"/>
        <v>58.861499999999978</v>
      </c>
      <c r="P27" s="34"/>
      <c r="Q27" s="34">
        <f t="shared" si="14"/>
        <v>58.861499999999978</v>
      </c>
      <c r="R27" s="34">
        <f t="shared" si="14"/>
        <v>58.861499999999978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  <row r="32" spans="1:31" x14ac:dyDescent="0.2">
      <c r="A32" t="s">
        <v>18</v>
      </c>
    </row>
  </sheetData>
  <sheetProtection sheet="1" objects="1" scenarios="1"/>
  <phoneticPr fontId="2" type="noConversion"/>
  <conditionalFormatting sqref="B8:M8">
    <cfRule type="cellIs" dxfId="9" priority="18" stopIfTrue="1" operator="equal">
      <formula>$F$3</formula>
    </cfRule>
  </conditionalFormatting>
  <conditionalFormatting sqref="F7:J7">
    <cfRule type="cellIs" dxfId="8" priority="19" stopIfTrue="1" operator="equal">
      <formula>1</formula>
    </cfRule>
  </conditionalFormatting>
  <conditionalFormatting sqref="M8:R8">
    <cfRule type="cellIs" dxfId="7" priority="14" stopIfTrue="1" operator="equal">
      <formula>$F$3</formula>
    </cfRule>
  </conditionalFormatting>
  <conditionalFormatting sqref="B10">
    <cfRule type="expression" dxfId="6" priority="13">
      <formula>AA10=1</formula>
    </cfRule>
    <cfRule type="expression" dxfId="5" priority="20" stopIfTrue="1">
      <formula>AA6=1</formula>
    </cfRule>
  </conditionalFormatting>
  <conditionalFormatting sqref="F4">
    <cfRule type="expression" dxfId="4" priority="10" stopIfTrue="1">
      <formula>$Y$12=1</formula>
    </cfRule>
  </conditionalFormatting>
  <conditionalFormatting sqref="F5">
    <cfRule type="expression" dxfId="3" priority="9" stopIfTrue="1">
      <formula>$Y$12=1</formula>
    </cfRule>
  </conditionalFormatting>
  <conditionalFormatting sqref="F6">
    <cfRule type="expression" dxfId="2" priority="8" stopIfTrue="1">
      <formula>$Y$12=1</formula>
    </cfRule>
  </conditionalFormatting>
  <conditionalFormatting sqref="C10:R10">
    <cfRule type="expression" dxfId="1" priority="1">
      <formula>AB10=1</formula>
    </cfRule>
    <cfRule type="expression" dxfId="0" priority="2" stopIfTrue="1">
      <formula>AB6=1</formula>
    </cfRule>
  </conditionalFormatting>
  <dataValidations count="1">
    <dataValidation type="list" allowBlank="1" showInputMessage="1" showErrorMessage="1" sqref="F3" xr:uid="{00000000-0002-0000-0900-000000000000}">
      <formula1>$B$8:$R$8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1"/>
  <sheetViews>
    <sheetView showGridLines="0" workbookViewId="0">
      <pane xSplit="1" topLeftCell="B1" activePane="topRight" state="frozen"/>
      <selection pane="topRight" activeCell="L5" sqref="L5"/>
    </sheetView>
  </sheetViews>
  <sheetFormatPr defaultRowHeight="12.75" x14ac:dyDescent="0.2"/>
  <cols>
    <col min="1" max="1" width="13.42578125" customWidth="1"/>
    <col min="2" max="10" width="9.7109375" customWidth="1"/>
    <col min="23" max="26" width="9.140625" hidden="1" customWidth="1"/>
    <col min="27" max="35" width="8.85546875" hidden="1" customWidth="1"/>
    <col min="36" max="37" width="9.140625" hidden="1" customWidth="1"/>
  </cols>
  <sheetData>
    <row r="1" spans="1:35" x14ac:dyDescent="0.2">
      <c r="A1" s="2" t="s">
        <v>78</v>
      </c>
      <c r="B1" s="2"/>
      <c r="C1" s="2"/>
      <c r="G1" s="2"/>
      <c r="I1" s="22"/>
      <c r="J1" s="2"/>
    </row>
    <row r="2" spans="1:35" x14ac:dyDescent="0.2">
      <c r="C2" s="2"/>
      <c r="D2" s="2"/>
      <c r="Y2" s="25"/>
      <c r="Z2" s="25"/>
      <c r="AA2" s="4"/>
      <c r="AB2" s="4"/>
    </row>
    <row r="3" spans="1:35" x14ac:dyDescent="0.2">
      <c r="B3" s="22" t="s">
        <v>59</v>
      </c>
      <c r="C3" s="22"/>
      <c r="D3" s="22"/>
      <c r="E3" s="5"/>
      <c r="F3" s="24" t="s">
        <v>2</v>
      </c>
      <c r="Y3" s="4"/>
      <c r="Z3" s="4"/>
    </row>
    <row r="4" spans="1:35" x14ac:dyDescent="0.2">
      <c r="B4" s="5" t="s">
        <v>40</v>
      </c>
      <c r="C4" s="20" t="str">
        <f>F3</f>
        <v>Corn</v>
      </c>
      <c r="D4" s="5" t="s">
        <v>39</v>
      </c>
      <c r="E4" s="5"/>
      <c r="F4" s="9">
        <v>4.4000000000000004</v>
      </c>
      <c r="G4" s="33" t="str">
        <f>IF(Y8=1,"","&lt;= enter cash price if no futures market")</f>
        <v/>
      </c>
      <c r="H4" s="15"/>
      <c r="I4" s="15"/>
      <c r="Y4" s="4"/>
      <c r="Z4" s="4"/>
      <c r="AA4" t="str">
        <f t="shared" ref="AA4:AI4" si="0">B8</f>
        <v>S. Wht</v>
      </c>
      <c r="AB4" t="str">
        <f t="shared" si="0"/>
        <v>Barley</v>
      </c>
      <c r="AC4" t="str">
        <f t="shared" si="0"/>
        <v>Corn</v>
      </c>
      <c r="AD4" t="str">
        <f t="shared" si="0"/>
        <v>Soybean</v>
      </c>
      <c r="AE4" t="str">
        <f t="shared" si="0"/>
        <v>Drybeans</v>
      </c>
      <c r="AF4" t="str">
        <f t="shared" si="0"/>
        <v>Oil Snflr</v>
      </c>
      <c r="AG4" t="str">
        <f t="shared" si="0"/>
        <v>Conf Snflr</v>
      </c>
      <c r="AH4" t="str">
        <f t="shared" si="0"/>
        <v>Oats</v>
      </c>
      <c r="AI4" t="str">
        <f t="shared" si="0"/>
        <v>W.Wht</v>
      </c>
    </row>
    <row r="5" spans="1:35" x14ac:dyDescent="0.2">
      <c r="B5" s="5" t="s">
        <v>44</v>
      </c>
      <c r="C5" s="5"/>
      <c r="D5" s="5"/>
      <c r="E5" s="5"/>
      <c r="F5" s="9">
        <v>-0.4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1</v>
      </c>
      <c r="AD5" s="23">
        <v>1</v>
      </c>
      <c r="AE5" s="23">
        <v>0</v>
      </c>
      <c r="AF5" s="23">
        <v>0</v>
      </c>
      <c r="AG5" s="23">
        <v>0</v>
      </c>
      <c r="AH5" s="23">
        <v>1</v>
      </c>
      <c r="AI5" s="23">
        <v>1</v>
      </c>
    </row>
    <row r="6" spans="1:35" x14ac:dyDescent="0.2">
      <c r="B6" s="5" t="s">
        <v>41</v>
      </c>
      <c r="C6" s="20" t="str">
        <f>F3</f>
        <v>Corn</v>
      </c>
      <c r="D6" s="5" t="s">
        <v>42</v>
      </c>
      <c r="E6" s="5"/>
      <c r="F6" s="21">
        <f>F4+F5</f>
        <v>4</v>
      </c>
      <c r="G6" s="4"/>
      <c r="Y6" s="4" t="s">
        <v>60</v>
      </c>
      <c r="Z6" s="4"/>
      <c r="AA6">
        <f t="shared" ref="AA6:AI6" si="1">IF($F$3=B8,1,0)</f>
        <v>0</v>
      </c>
      <c r="AB6">
        <f t="shared" si="1"/>
        <v>0</v>
      </c>
      <c r="AC6">
        <f t="shared" si="1"/>
        <v>1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</row>
    <row r="7" spans="1:35" x14ac:dyDescent="0.2">
      <c r="F7" s="4"/>
      <c r="G7" s="4"/>
      <c r="H7" s="4"/>
      <c r="I7" s="4"/>
      <c r="Y7" s="25" t="s">
        <v>82</v>
      </c>
      <c r="Z7" s="4"/>
      <c r="AA7">
        <f>IF(AA5+AA6=2,1,0)</f>
        <v>0</v>
      </c>
      <c r="AB7">
        <f t="shared" ref="AB7:AI7" si="2">IF(AB5+AB6=2,1,0)</f>
        <v>0</v>
      </c>
      <c r="AC7">
        <f t="shared" si="2"/>
        <v>1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</row>
    <row r="8" spans="1:35" x14ac:dyDescent="0.2">
      <c r="A8" s="5"/>
      <c r="B8" s="17" t="s">
        <v>11</v>
      </c>
      <c r="C8" s="17" t="s">
        <v>4</v>
      </c>
      <c r="D8" s="17" t="s">
        <v>2</v>
      </c>
      <c r="E8" s="17" t="s">
        <v>3</v>
      </c>
      <c r="F8" s="17" t="s">
        <v>5</v>
      </c>
      <c r="G8" s="17" t="s">
        <v>6</v>
      </c>
      <c r="H8" s="17" t="s">
        <v>15</v>
      </c>
      <c r="I8" s="17" t="s">
        <v>12</v>
      </c>
      <c r="J8" s="17" t="s">
        <v>62</v>
      </c>
      <c r="Y8" s="26">
        <f>SUM(AA7:AI7)</f>
        <v>1</v>
      </c>
      <c r="Z8" s="25" t="s">
        <v>84</v>
      </c>
    </row>
    <row r="9" spans="1:35" x14ac:dyDescent="0.2">
      <c r="A9" s="5" t="s">
        <v>0</v>
      </c>
      <c r="B9" s="8">
        <v>63</v>
      </c>
      <c r="C9" s="8">
        <v>84</v>
      </c>
      <c r="D9" s="8">
        <v>169</v>
      </c>
      <c r="E9" s="8">
        <v>40</v>
      </c>
      <c r="F9" s="8">
        <v>2060</v>
      </c>
      <c r="G9" s="8">
        <v>2520</v>
      </c>
      <c r="H9" s="8">
        <v>1800</v>
      </c>
      <c r="I9" s="8">
        <v>100</v>
      </c>
      <c r="J9" s="8">
        <v>70</v>
      </c>
    </row>
    <row r="10" spans="1:35" x14ac:dyDescent="0.2">
      <c r="A10" s="19" t="s">
        <v>43</v>
      </c>
      <c r="B10" s="6">
        <f>IF($F$3=B8,$F$6,B11/B9)</f>
        <v>7.8907023809523809</v>
      </c>
      <c r="C10" s="6">
        <f t="shared" ref="C10:J10" si="3">IF($F$3=C8,$F$6,C11/C9)</f>
        <v>5.5930669642857147</v>
      </c>
      <c r="D10" s="6">
        <f t="shared" si="3"/>
        <v>4</v>
      </c>
      <c r="E10" s="6">
        <f t="shared" si="3"/>
        <v>10.541940624999999</v>
      </c>
      <c r="F10" s="6">
        <f t="shared" si="3"/>
        <v>0.27821432038834948</v>
      </c>
      <c r="G10" s="6">
        <f t="shared" si="3"/>
        <v>0.20058179563492062</v>
      </c>
      <c r="H10" s="6">
        <f t="shared" si="3"/>
        <v>0.28592708333333328</v>
      </c>
      <c r="I10" s="6">
        <f t="shared" si="3"/>
        <v>4.3844362500000003</v>
      </c>
      <c r="J10" s="6">
        <f t="shared" si="3"/>
        <v>7.0224857142857138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1</v>
      </c>
      <c r="AF10" s="28">
        <v>1</v>
      </c>
      <c r="AG10" s="28">
        <v>1</v>
      </c>
      <c r="AH10" s="28">
        <v>0</v>
      </c>
      <c r="AI10" s="28">
        <v>0</v>
      </c>
    </row>
    <row r="11" spans="1:35" x14ac:dyDescent="0.2">
      <c r="A11" s="5" t="s">
        <v>1</v>
      </c>
      <c r="B11" s="34">
        <f t="shared" ref="B11:J11" si="4">IF($F$3=B8,B9*B10,$AA$17+B25)</f>
        <v>497.11424999999997</v>
      </c>
      <c r="C11" s="34">
        <f t="shared" si="4"/>
        <v>469.81762500000002</v>
      </c>
      <c r="D11" s="34">
        <f t="shared" si="4"/>
        <v>676</v>
      </c>
      <c r="E11" s="34">
        <f t="shared" si="4"/>
        <v>421.67762499999992</v>
      </c>
      <c r="F11" s="34">
        <f t="shared" si="4"/>
        <v>573.12149999999997</v>
      </c>
      <c r="G11" s="34">
        <f t="shared" si="4"/>
        <v>505.46612499999998</v>
      </c>
      <c r="H11" s="34">
        <f t="shared" si="4"/>
        <v>514.66874999999993</v>
      </c>
      <c r="I11" s="34">
        <f t="shared" si="4"/>
        <v>438.443625</v>
      </c>
      <c r="J11" s="34">
        <f t="shared" si="4"/>
        <v>491.57399999999996</v>
      </c>
      <c r="Y11" s="27" t="s">
        <v>86</v>
      </c>
      <c r="AA11">
        <f t="shared" ref="AA11:AI11" si="5">IF(AA6+AA10=2,1,0)</f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  <c r="AH11">
        <f t="shared" si="5"/>
        <v>0</v>
      </c>
      <c r="AI11">
        <f t="shared" si="5"/>
        <v>0</v>
      </c>
    </row>
    <row r="12" spans="1:35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Y12" s="26">
        <f>SUM(AA11:AI11)</f>
        <v>0</v>
      </c>
      <c r="Z12" s="25" t="s">
        <v>85</v>
      </c>
    </row>
    <row r="13" spans="1:35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Y13" s="4"/>
      <c r="Z13" s="4"/>
    </row>
    <row r="14" spans="1:35" x14ac:dyDescent="0.2">
      <c r="A14" s="5" t="s">
        <v>45</v>
      </c>
      <c r="B14" s="9">
        <v>28</v>
      </c>
      <c r="C14" s="9">
        <v>22</v>
      </c>
      <c r="D14" s="9">
        <v>100.5</v>
      </c>
      <c r="E14" s="9">
        <v>65.8</v>
      </c>
      <c r="F14" s="9">
        <v>86.63</v>
      </c>
      <c r="G14" s="9">
        <v>41.04</v>
      </c>
      <c r="H14" s="9">
        <v>60.4</v>
      </c>
      <c r="I14" s="9">
        <v>16</v>
      </c>
      <c r="J14" s="9">
        <v>15.6</v>
      </c>
      <c r="AA14" t="s">
        <v>16</v>
      </c>
    </row>
    <row r="15" spans="1:35" x14ac:dyDescent="0.2">
      <c r="A15" s="5" t="s">
        <v>46</v>
      </c>
      <c r="B15" s="10">
        <v>21.7</v>
      </c>
      <c r="C15" s="10">
        <v>22.7</v>
      </c>
      <c r="D15" s="10">
        <v>37.5</v>
      </c>
      <c r="E15" s="10">
        <v>46</v>
      </c>
      <c r="F15" s="10">
        <v>54.7</v>
      </c>
      <c r="G15" s="10">
        <v>28.6</v>
      </c>
      <c r="H15" s="10">
        <v>31.6</v>
      </c>
      <c r="I15" s="10">
        <v>6.2</v>
      </c>
      <c r="J15" s="10">
        <v>26.8</v>
      </c>
      <c r="AA15">
        <f t="shared" ref="AA15:AI15" si="6">IF($F$3=B8,B27,0)</f>
        <v>0</v>
      </c>
      <c r="AB15">
        <f t="shared" si="6"/>
        <v>0</v>
      </c>
      <c r="AC15">
        <f t="shared" si="6"/>
        <v>245.73837499999996</v>
      </c>
      <c r="AD15">
        <f t="shared" si="6"/>
        <v>0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</row>
    <row r="16" spans="1:35" x14ac:dyDescent="0.2">
      <c r="A16" s="5" t="s">
        <v>47</v>
      </c>
      <c r="B16" s="10">
        <v>18.5</v>
      </c>
      <c r="C16" s="10">
        <v>18.5</v>
      </c>
      <c r="D16" s="10">
        <v>0</v>
      </c>
      <c r="E16" s="10">
        <v>0</v>
      </c>
      <c r="F16" s="10">
        <v>20</v>
      </c>
      <c r="G16" s="10">
        <v>0</v>
      </c>
      <c r="H16" s="10">
        <v>0</v>
      </c>
      <c r="I16" s="10">
        <v>0</v>
      </c>
      <c r="J16" s="10">
        <v>10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4</v>
      </c>
      <c r="F17" s="10">
        <v>0</v>
      </c>
      <c r="G17" s="10">
        <v>5</v>
      </c>
      <c r="H17" s="10">
        <v>10</v>
      </c>
      <c r="I17" s="10">
        <v>0</v>
      </c>
      <c r="J17" s="10">
        <v>0</v>
      </c>
      <c r="AA17">
        <f>SUM(AA15:AI15)</f>
        <v>245.73837499999996</v>
      </c>
    </row>
    <row r="18" spans="1:31" x14ac:dyDescent="0.2">
      <c r="A18" s="5" t="s">
        <v>49</v>
      </c>
      <c r="B18" s="10">
        <v>112.61</v>
      </c>
      <c r="C18" s="10">
        <v>91.03</v>
      </c>
      <c r="D18" s="10">
        <v>157.69999999999999</v>
      </c>
      <c r="E18" s="10">
        <v>5.0199999999999996</v>
      </c>
      <c r="F18" s="10">
        <v>72.28</v>
      </c>
      <c r="G18" s="10">
        <v>88.92</v>
      </c>
      <c r="H18" s="10">
        <v>60.39</v>
      </c>
      <c r="I18" s="10">
        <v>93.18</v>
      </c>
      <c r="J18" s="10">
        <v>126.34</v>
      </c>
    </row>
    <row r="19" spans="1:31" x14ac:dyDescent="0.2">
      <c r="A19" s="5" t="s">
        <v>50</v>
      </c>
      <c r="B19" s="10">
        <v>4.8</v>
      </c>
      <c r="C19" s="10">
        <v>3.6</v>
      </c>
      <c r="D19" s="10">
        <v>10.3</v>
      </c>
      <c r="E19" s="10">
        <v>5.6</v>
      </c>
      <c r="F19" s="10">
        <v>15.5</v>
      </c>
      <c r="G19" s="10">
        <v>10.5</v>
      </c>
      <c r="H19" s="10">
        <v>15.5</v>
      </c>
      <c r="I19" s="10">
        <v>8.6</v>
      </c>
      <c r="J19" s="10">
        <v>4.8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20.54</v>
      </c>
      <c r="C20" s="10">
        <v>21.62</v>
      </c>
      <c r="D20" s="10">
        <v>29.16</v>
      </c>
      <c r="E20" s="10">
        <v>17.02</v>
      </c>
      <c r="F20" s="10">
        <v>18.97</v>
      </c>
      <c r="G20" s="10">
        <v>20.76</v>
      </c>
      <c r="H20" s="10">
        <v>19.43</v>
      </c>
      <c r="I20" s="10">
        <v>23.83</v>
      </c>
      <c r="J20" s="10">
        <v>18.940000000000001</v>
      </c>
    </row>
    <row r="21" spans="1:31" x14ac:dyDescent="0.2">
      <c r="A21" s="5" t="s">
        <v>52</v>
      </c>
      <c r="B21" s="10">
        <v>26.14</v>
      </c>
      <c r="C21" s="10">
        <v>26.53</v>
      </c>
      <c r="D21" s="10">
        <v>35.75</v>
      </c>
      <c r="E21" s="10">
        <v>24.14</v>
      </c>
      <c r="F21" s="10">
        <v>27.47</v>
      </c>
      <c r="G21" s="10">
        <v>25.44</v>
      </c>
      <c r="H21" s="10">
        <v>24.69</v>
      </c>
      <c r="I21" s="10">
        <v>27.93</v>
      </c>
      <c r="J21" s="10">
        <v>24.47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33.799999999999997</v>
      </c>
      <c r="E22" s="10">
        <v>0</v>
      </c>
      <c r="F22" s="10">
        <v>0</v>
      </c>
      <c r="G22" s="10">
        <v>10.08</v>
      </c>
      <c r="H22" s="10">
        <v>7.2</v>
      </c>
      <c r="I22" s="10">
        <v>0</v>
      </c>
      <c r="J22" s="10">
        <v>0</v>
      </c>
    </row>
    <row r="23" spans="1:31" x14ac:dyDescent="0.2">
      <c r="A23" s="5" t="s">
        <v>53</v>
      </c>
      <c r="B23" s="10">
        <v>10</v>
      </c>
      <c r="C23" s="10">
        <v>10</v>
      </c>
      <c r="D23" s="10">
        <v>10</v>
      </c>
      <c r="E23" s="10">
        <v>2</v>
      </c>
      <c r="F23" s="10">
        <v>20</v>
      </c>
      <c r="G23" s="10">
        <v>20</v>
      </c>
      <c r="H23" s="10">
        <v>30</v>
      </c>
      <c r="I23" s="10">
        <v>10</v>
      </c>
      <c r="J23" s="10">
        <v>10</v>
      </c>
    </row>
    <row r="24" spans="1:31" x14ac:dyDescent="0.2">
      <c r="A24" s="5" t="s">
        <v>54</v>
      </c>
      <c r="B24" s="18">
        <f t="shared" ref="B24:J24" si="7">SUM(B14:B23)*$AE$19*6/12</f>
        <v>9.0858749999999997</v>
      </c>
      <c r="C24" s="18">
        <f t="shared" si="7"/>
        <v>8.0992499999999996</v>
      </c>
      <c r="D24" s="18">
        <f t="shared" si="7"/>
        <v>15.551625000000001</v>
      </c>
      <c r="E24" s="18">
        <f t="shared" si="7"/>
        <v>6.3592499999999994</v>
      </c>
      <c r="F24" s="18">
        <f t="shared" si="7"/>
        <v>11.833124999999997</v>
      </c>
      <c r="G24" s="18">
        <f t="shared" si="7"/>
        <v>9.3877500000000005</v>
      </c>
      <c r="H24" s="18">
        <f t="shared" si="7"/>
        <v>9.7203749999999989</v>
      </c>
      <c r="I24" s="18">
        <f t="shared" si="7"/>
        <v>6.9652500000000002</v>
      </c>
      <c r="J24" s="18">
        <f t="shared" si="7"/>
        <v>8.885625000000001</v>
      </c>
    </row>
    <row r="25" spans="1:31" x14ac:dyDescent="0.2">
      <c r="A25" s="5" t="s">
        <v>55</v>
      </c>
      <c r="B25" s="35">
        <f t="shared" ref="B25:J25" si="8">SUM(B14:B24)</f>
        <v>251.37587500000001</v>
      </c>
      <c r="C25" s="35">
        <f t="shared" si="8"/>
        <v>224.07925000000003</v>
      </c>
      <c r="D25" s="35">
        <f t="shared" si="8"/>
        <v>430.26162500000004</v>
      </c>
      <c r="E25" s="35">
        <f t="shared" si="8"/>
        <v>175.93924999999999</v>
      </c>
      <c r="F25" s="35">
        <f t="shared" si="8"/>
        <v>327.38312499999995</v>
      </c>
      <c r="G25" s="35">
        <f t="shared" si="8"/>
        <v>259.72775000000001</v>
      </c>
      <c r="H25" s="35">
        <f t="shared" si="8"/>
        <v>268.93037499999997</v>
      </c>
      <c r="I25" s="35">
        <f t="shared" si="8"/>
        <v>192.70525000000001</v>
      </c>
      <c r="J25" s="35">
        <f t="shared" si="8"/>
        <v>245.83562500000002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</row>
    <row r="27" spans="1:31" x14ac:dyDescent="0.2">
      <c r="A27" s="5" t="s">
        <v>56</v>
      </c>
      <c r="B27" s="34">
        <f t="shared" ref="B27:J27" si="9">B11-B25</f>
        <v>245.73837499999996</v>
      </c>
      <c r="C27" s="34">
        <f t="shared" si="9"/>
        <v>245.73837499999999</v>
      </c>
      <c r="D27" s="34">
        <f t="shared" si="9"/>
        <v>245.73837499999996</v>
      </c>
      <c r="E27" s="34">
        <f t="shared" si="9"/>
        <v>245.73837499999993</v>
      </c>
      <c r="F27" s="34">
        <f t="shared" si="9"/>
        <v>245.73837500000002</v>
      </c>
      <c r="G27" s="34">
        <f t="shared" si="9"/>
        <v>245.73837499999996</v>
      </c>
      <c r="H27" s="34">
        <f t="shared" si="9"/>
        <v>245.73837499999996</v>
      </c>
      <c r="I27" s="34">
        <f t="shared" si="9"/>
        <v>245.73837499999999</v>
      </c>
      <c r="J27" s="34">
        <f t="shared" si="9"/>
        <v>245.73837499999993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J8">
    <cfRule type="cellIs" dxfId="96" priority="7" stopIfTrue="1" operator="equal">
      <formula>$F$3</formula>
    </cfRule>
  </conditionalFormatting>
  <conditionalFormatting sqref="F7:I7">
    <cfRule type="cellIs" dxfId="95" priority="8" stopIfTrue="1" operator="equal">
      <formula>1</formula>
    </cfRule>
  </conditionalFormatting>
  <conditionalFormatting sqref="I10">
    <cfRule type="expression" dxfId="94" priority="6">
      <formula>AH10=1</formula>
    </cfRule>
    <cfRule type="expression" dxfId="93" priority="9" stopIfTrue="1">
      <formula>AH6=1</formula>
    </cfRule>
  </conditionalFormatting>
  <conditionalFormatting sqref="F4">
    <cfRule type="expression" dxfId="92" priority="5" stopIfTrue="1">
      <formula>$Y$12=1</formula>
    </cfRule>
  </conditionalFormatting>
  <conditionalFormatting sqref="F5">
    <cfRule type="expression" dxfId="91" priority="4" stopIfTrue="1">
      <formula>$Y$12=1</formula>
    </cfRule>
  </conditionalFormatting>
  <conditionalFormatting sqref="F6">
    <cfRule type="expression" dxfId="90" priority="3" stopIfTrue="1">
      <formula>$Y$12=1</formula>
    </cfRule>
  </conditionalFormatting>
  <conditionalFormatting sqref="J10">
    <cfRule type="expression" dxfId="89" priority="1">
      <formula>AI10=1</formula>
    </cfRule>
    <cfRule type="expression" dxfId="88" priority="2" stopIfTrue="1">
      <formula>AI6=1</formula>
    </cfRule>
  </conditionalFormatting>
  <conditionalFormatting sqref="B10:H10">
    <cfRule type="expression" dxfId="87" priority="25">
      <formula>AA10=1</formula>
    </cfRule>
    <cfRule type="expression" dxfId="86" priority="26" stopIfTrue="1">
      <formula>AA6=1</formula>
    </cfRule>
  </conditionalFormatting>
  <dataValidations count="1">
    <dataValidation type="list" allowBlank="1" showInputMessage="1" showErrorMessage="1" sqref="F3" xr:uid="{00000000-0002-0000-0100-000000000000}">
      <formula1>$B$8:$J$8</formula1>
    </dataValidation>
  </dataValidations>
  <pageMargins left="0.5" right="0.2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31"/>
  <sheetViews>
    <sheetView showGridLines="0" workbookViewId="0">
      <pane xSplit="1" topLeftCell="B1" activePane="topRight" state="frozen"/>
      <selection pane="topRight" activeCell="J1" sqref="J1"/>
    </sheetView>
  </sheetViews>
  <sheetFormatPr defaultRowHeight="12.75" x14ac:dyDescent="0.2"/>
  <cols>
    <col min="1" max="1" width="13.42578125" customWidth="1"/>
    <col min="2" max="15" width="9.7109375" customWidth="1"/>
    <col min="23" max="23" width="9.140625" customWidth="1"/>
    <col min="24" max="26" width="9.140625" hidden="1" customWidth="1"/>
    <col min="27" max="40" width="8.85546875" hidden="1" customWidth="1"/>
    <col min="41" max="41" width="9.140625" hidden="1" customWidth="1"/>
  </cols>
  <sheetData>
    <row r="1" spans="1:40" x14ac:dyDescent="0.2">
      <c r="A1" s="2" t="s">
        <v>77</v>
      </c>
      <c r="B1" s="2"/>
      <c r="C1" s="2"/>
      <c r="G1" s="2"/>
      <c r="J1" s="22"/>
      <c r="O1" s="2"/>
    </row>
    <row r="2" spans="1:40" x14ac:dyDescent="0.2">
      <c r="C2" s="2"/>
      <c r="D2" s="2"/>
      <c r="Y2" s="25"/>
      <c r="Z2" s="25"/>
      <c r="AA2" s="4"/>
      <c r="AB2" s="4"/>
    </row>
    <row r="3" spans="1:40" x14ac:dyDescent="0.2">
      <c r="B3" s="22" t="s">
        <v>59</v>
      </c>
      <c r="C3" s="22"/>
      <c r="D3" s="22"/>
      <c r="E3" s="5"/>
      <c r="F3" s="24" t="s">
        <v>11</v>
      </c>
      <c r="Y3" s="4"/>
      <c r="Z3" s="4"/>
    </row>
    <row r="4" spans="1:40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6.82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 t="shared" ref="AA4:AN4" si="0">B8</f>
        <v>S. Wht</v>
      </c>
      <c r="AB4" t="str">
        <f t="shared" si="0"/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Drybeans</v>
      </c>
      <c r="AG4" t="str">
        <f t="shared" si="0"/>
        <v>Oil Snflr</v>
      </c>
      <c r="AH4" t="str">
        <f t="shared" si="0"/>
        <v>Conf Snflr</v>
      </c>
      <c r="AI4" t="str">
        <f t="shared" si="0"/>
        <v>Canola</v>
      </c>
      <c r="AJ4" t="str">
        <f t="shared" si="0"/>
        <v>Flax</v>
      </c>
      <c r="AK4" t="str">
        <f t="shared" si="0"/>
        <v>Field Pea</v>
      </c>
      <c r="AL4" t="str">
        <f t="shared" si="0"/>
        <v>Oats</v>
      </c>
      <c r="AM4" t="str">
        <f t="shared" si="0"/>
        <v>Mustard</v>
      </c>
      <c r="AN4" t="str">
        <f t="shared" si="0"/>
        <v>W.Wht</v>
      </c>
    </row>
    <row r="5" spans="1:40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1</v>
      </c>
      <c r="AM5" s="23">
        <v>0</v>
      </c>
      <c r="AN5" s="23">
        <v>1</v>
      </c>
    </row>
    <row r="6" spans="1:40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6.32</v>
      </c>
      <c r="G6" s="4"/>
      <c r="Y6" s="4" t="s">
        <v>60</v>
      </c>
      <c r="Z6" s="4"/>
      <c r="AA6">
        <f t="shared" ref="AA6:AN6" si="1">IF($F$3=B8,1,0)</f>
        <v>1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J6">
        <f t="shared" si="1"/>
        <v>0</v>
      </c>
      <c r="AK6">
        <f t="shared" si="1"/>
        <v>0</v>
      </c>
      <c r="AL6">
        <f t="shared" si="1"/>
        <v>0</v>
      </c>
      <c r="AM6">
        <f t="shared" si="1"/>
        <v>0</v>
      </c>
      <c r="AN6">
        <f t="shared" si="1"/>
        <v>0</v>
      </c>
    </row>
    <row r="7" spans="1:40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1</v>
      </c>
      <c r="AB7">
        <f t="shared" ref="AB7:AN7" si="2">IF(AB5+AB6=2,1,0)</f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J7">
        <f t="shared" si="2"/>
        <v>0</v>
      </c>
      <c r="AK7">
        <f t="shared" si="2"/>
        <v>0</v>
      </c>
      <c r="AL7">
        <f t="shared" si="2"/>
        <v>0</v>
      </c>
      <c r="AM7">
        <f t="shared" si="2"/>
        <v>0</v>
      </c>
      <c r="AN7">
        <f t="shared" si="2"/>
        <v>0</v>
      </c>
    </row>
    <row r="8" spans="1:40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5</v>
      </c>
      <c r="H8" s="17" t="s">
        <v>6</v>
      </c>
      <c r="I8" s="17" t="s">
        <v>15</v>
      </c>
      <c r="J8" s="17" t="s">
        <v>7</v>
      </c>
      <c r="K8" s="17" t="s">
        <v>8</v>
      </c>
      <c r="L8" s="17" t="s">
        <v>10</v>
      </c>
      <c r="M8" s="17" t="s">
        <v>12</v>
      </c>
      <c r="N8" s="17" t="s">
        <v>72</v>
      </c>
      <c r="O8" s="17" t="s">
        <v>62</v>
      </c>
      <c r="Y8" s="26">
        <f>SUM(AA7:AN7)</f>
        <v>1</v>
      </c>
      <c r="Z8" s="25" t="s">
        <v>84</v>
      </c>
    </row>
    <row r="9" spans="1:40" x14ac:dyDescent="0.2">
      <c r="A9" s="5" t="s">
        <v>0</v>
      </c>
      <c r="B9" s="8">
        <v>63</v>
      </c>
      <c r="C9" s="8">
        <v>56</v>
      </c>
      <c r="D9" s="8">
        <v>77</v>
      </c>
      <c r="E9" s="8">
        <v>140</v>
      </c>
      <c r="F9" s="8">
        <v>34</v>
      </c>
      <c r="G9" s="8">
        <v>1760</v>
      </c>
      <c r="H9" s="8">
        <v>1950</v>
      </c>
      <c r="I9" s="8">
        <v>1540</v>
      </c>
      <c r="J9" s="8">
        <v>2010</v>
      </c>
      <c r="K9" s="8">
        <v>23</v>
      </c>
      <c r="L9" s="8">
        <v>47.547499999999999</v>
      </c>
      <c r="M9" s="8">
        <v>65</v>
      </c>
      <c r="N9" s="8">
        <v>850</v>
      </c>
      <c r="O9" s="8">
        <v>69</v>
      </c>
    </row>
    <row r="10" spans="1:40" x14ac:dyDescent="0.2">
      <c r="A10" s="19" t="s">
        <v>43</v>
      </c>
      <c r="B10" s="6">
        <f>IF($F$3=B8,$F$6,B11/B9)</f>
        <v>6.32</v>
      </c>
      <c r="C10" s="6">
        <f t="shared" ref="C10:O10" si="3">IF($F$3=C8,$F$6,C11/C9)</f>
        <v>6.9903169642857153</v>
      </c>
      <c r="D10" s="6">
        <f t="shared" si="3"/>
        <v>4.6676542207792213</v>
      </c>
      <c r="E10" s="6">
        <f t="shared" si="3"/>
        <v>3.7767125000000004</v>
      </c>
      <c r="F10" s="6">
        <f t="shared" si="3"/>
        <v>9.123246323529413</v>
      </c>
      <c r="G10" s="6">
        <f t="shared" si="3"/>
        <v>0.26140205965909091</v>
      </c>
      <c r="H10" s="6">
        <f t="shared" si="3"/>
        <v>0.19319775641025641</v>
      </c>
      <c r="I10" s="6">
        <f t="shared" si="3"/>
        <v>0.26065413961038963</v>
      </c>
      <c r="J10" s="6">
        <f t="shared" si="3"/>
        <v>0.20840777363184079</v>
      </c>
      <c r="K10" s="6">
        <f t="shared" si="3"/>
        <v>13.062516304347827</v>
      </c>
      <c r="L10" s="6">
        <f t="shared" si="3"/>
        <v>6.8799069351700934</v>
      </c>
      <c r="M10" s="6">
        <f t="shared" si="3"/>
        <v>4.6963423076923085</v>
      </c>
      <c r="N10" s="6">
        <f t="shared" si="3"/>
        <v>0.29750455882352944</v>
      </c>
      <c r="O10" s="6">
        <f t="shared" si="3"/>
        <v>5.6262373188405803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1</v>
      </c>
      <c r="AJ10" s="28">
        <v>0</v>
      </c>
      <c r="AK10" s="28">
        <v>0</v>
      </c>
      <c r="AL10" s="28">
        <v>0</v>
      </c>
      <c r="AM10" s="28">
        <v>1</v>
      </c>
      <c r="AN10" s="28">
        <v>0</v>
      </c>
    </row>
    <row r="11" spans="1:40" x14ac:dyDescent="0.2">
      <c r="A11" s="5" t="s">
        <v>1</v>
      </c>
      <c r="B11" s="34">
        <f t="shared" ref="B11:O11" si="4">IF($F$3=B8,B9*B10,$AA$17+B25)</f>
        <v>398.16</v>
      </c>
      <c r="C11" s="34">
        <f t="shared" si="4"/>
        <v>391.45775000000003</v>
      </c>
      <c r="D11" s="34">
        <f t="shared" si="4"/>
        <v>359.40937500000007</v>
      </c>
      <c r="E11" s="34">
        <f t="shared" si="4"/>
        <v>528.73975000000007</v>
      </c>
      <c r="F11" s="34">
        <f t="shared" si="4"/>
        <v>310.19037500000002</v>
      </c>
      <c r="G11" s="34">
        <f t="shared" si="4"/>
        <v>460.06762499999996</v>
      </c>
      <c r="H11" s="34">
        <f t="shared" si="4"/>
        <v>376.73562500000003</v>
      </c>
      <c r="I11" s="34">
        <f t="shared" si="4"/>
        <v>401.407375</v>
      </c>
      <c r="J11" s="34">
        <f t="shared" si="4"/>
        <v>418.89962500000001</v>
      </c>
      <c r="K11" s="34">
        <f t="shared" si="4"/>
        <v>300.43787500000002</v>
      </c>
      <c r="L11" s="34">
        <f t="shared" si="4"/>
        <v>327.12237500000003</v>
      </c>
      <c r="M11" s="34">
        <f t="shared" si="4"/>
        <v>305.26225000000005</v>
      </c>
      <c r="N11" s="34">
        <f t="shared" si="4"/>
        <v>252.87887500000002</v>
      </c>
      <c r="O11" s="34">
        <f t="shared" si="4"/>
        <v>388.21037500000006</v>
      </c>
      <c r="Y11" s="27" t="s">
        <v>86</v>
      </c>
      <c r="AA11">
        <f t="shared" ref="AA11:AN11" si="5">IF(AA6+AA10=2,1,0)</f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  <c r="AH11">
        <f t="shared" si="5"/>
        <v>0</v>
      </c>
      <c r="AI11">
        <f t="shared" si="5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</row>
    <row r="12" spans="1:40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Y12" s="26">
        <f>SUM(AA11:AN11)</f>
        <v>0</v>
      </c>
      <c r="Z12" s="25" t="s">
        <v>85</v>
      </c>
    </row>
    <row r="13" spans="1:40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Y13" s="4"/>
      <c r="Z13" s="4"/>
    </row>
    <row r="14" spans="1:40" x14ac:dyDescent="0.2">
      <c r="A14" s="5" t="s">
        <v>45</v>
      </c>
      <c r="B14" s="9">
        <v>28</v>
      </c>
      <c r="C14" s="9">
        <v>32</v>
      </c>
      <c r="D14" s="9">
        <v>22</v>
      </c>
      <c r="E14" s="9">
        <v>94.5</v>
      </c>
      <c r="F14" s="9">
        <v>65.8</v>
      </c>
      <c r="G14" s="9">
        <v>86.63</v>
      </c>
      <c r="H14" s="9">
        <v>41.04</v>
      </c>
      <c r="I14" s="9">
        <v>60.4</v>
      </c>
      <c r="J14" s="9">
        <v>79</v>
      </c>
      <c r="K14" s="9">
        <v>20</v>
      </c>
      <c r="L14" s="9">
        <v>60</v>
      </c>
      <c r="M14" s="9">
        <v>16</v>
      </c>
      <c r="N14" s="9">
        <v>11.76</v>
      </c>
      <c r="O14" s="9">
        <v>15.6</v>
      </c>
      <c r="AA14" t="s">
        <v>16</v>
      </c>
    </row>
    <row r="15" spans="1:40" x14ac:dyDescent="0.2">
      <c r="A15" s="5" t="s">
        <v>46</v>
      </c>
      <c r="B15" s="10">
        <v>23.9</v>
      </c>
      <c r="C15" s="10">
        <v>23.9</v>
      </c>
      <c r="D15" s="10">
        <v>22.7</v>
      </c>
      <c r="E15" s="10">
        <v>35.5</v>
      </c>
      <c r="F15" s="10">
        <v>35.4</v>
      </c>
      <c r="G15" s="10">
        <v>54.7</v>
      </c>
      <c r="H15" s="10">
        <v>28.6</v>
      </c>
      <c r="I15" s="10">
        <v>31.6</v>
      </c>
      <c r="J15" s="10">
        <v>15.6</v>
      </c>
      <c r="K15" s="10">
        <v>27.1</v>
      </c>
      <c r="L15" s="10">
        <v>34.9</v>
      </c>
      <c r="M15" s="10">
        <v>12.3</v>
      </c>
      <c r="N15" s="10">
        <v>12.9</v>
      </c>
      <c r="O15" s="10">
        <v>26.8</v>
      </c>
      <c r="AA15">
        <f t="shared" ref="AA15:AN15" si="6">IF($F$3=B8,B27,0)</f>
        <v>145.66362500000002</v>
      </c>
      <c r="AB15">
        <f t="shared" si="6"/>
        <v>0</v>
      </c>
      <c r="AC15">
        <f t="shared" si="6"/>
        <v>0</v>
      </c>
      <c r="AD15">
        <f t="shared" si="6"/>
        <v>0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</row>
    <row r="16" spans="1:40" x14ac:dyDescent="0.2">
      <c r="A16" s="5" t="s">
        <v>47</v>
      </c>
      <c r="B16" s="10">
        <v>18.5</v>
      </c>
      <c r="C16" s="10">
        <v>18.5</v>
      </c>
      <c r="D16" s="10">
        <v>18.5</v>
      </c>
      <c r="E16" s="10">
        <v>0</v>
      </c>
      <c r="F16" s="10">
        <v>0</v>
      </c>
      <c r="G16" s="10">
        <v>20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10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4</v>
      </c>
      <c r="G17" s="10">
        <v>0</v>
      </c>
      <c r="H17" s="10">
        <v>5</v>
      </c>
      <c r="I17" s="10">
        <v>10</v>
      </c>
      <c r="J17" s="10">
        <v>0</v>
      </c>
      <c r="K17" s="10">
        <v>0</v>
      </c>
      <c r="L17" s="10">
        <v>0</v>
      </c>
      <c r="M17" s="10">
        <v>0</v>
      </c>
      <c r="N17" s="10">
        <v>6</v>
      </c>
      <c r="O17" s="10">
        <v>0</v>
      </c>
      <c r="AA17">
        <f>SUM(AA15:AN15)</f>
        <v>145.66362500000002</v>
      </c>
    </row>
    <row r="18" spans="1:31" x14ac:dyDescent="0.2">
      <c r="A18" s="5" t="s">
        <v>49</v>
      </c>
      <c r="B18" s="10">
        <v>109.49</v>
      </c>
      <c r="C18" s="10">
        <v>95.77</v>
      </c>
      <c r="D18" s="10">
        <v>79.41</v>
      </c>
      <c r="E18" s="10">
        <v>125.65</v>
      </c>
      <c r="F18" s="10">
        <v>4.2699999999999996</v>
      </c>
      <c r="G18" s="10">
        <v>54.49</v>
      </c>
      <c r="H18" s="10">
        <v>63.22</v>
      </c>
      <c r="I18" s="10">
        <v>46.97</v>
      </c>
      <c r="J18" s="10">
        <v>107.65</v>
      </c>
      <c r="K18" s="10">
        <v>39.29</v>
      </c>
      <c r="L18" s="10">
        <v>14.61</v>
      </c>
      <c r="M18" s="10">
        <v>66.19</v>
      </c>
      <c r="N18" s="10">
        <v>31.84</v>
      </c>
      <c r="O18" s="10">
        <v>121.26</v>
      </c>
    </row>
    <row r="19" spans="1:31" x14ac:dyDescent="0.2">
      <c r="A19" s="5" t="s">
        <v>50</v>
      </c>
      <c r="B19" s="10">
        <v>6.8</v>
      </c>
      <c r="C19" s="10">
        <v>10.7</v>
      </c>
      <c r="D19" s="10">
        <v>5.9</v>
      </c>
      <c r="E19" s="10">
        <v>13.2</v>
      </c>
      <c r="F19" s="10">
        <v>6.5</v>
      </c>
      <c r="G19" s="10">
        <v>20.5</v>
      </c>
      <c r="H19" s="10">
        <v>12.5</v>
      </c>
      <c r="I19" s="10">
        <v>18</v>
      </c>
      <c r="J19" s="10">
        <v>10.5</v>
      </c>
      <c r="K19" s="10">
        <v>15</v>
      </c>
      <c r="L19" s="10">
        <v>10</v>
      </c>
      <c r="M19" s="10">
        <v>10.9</v>
      </c>
      <c r="N19" s="10">
        <v>0</v>
      </c>
      <c r="O19" s="10">
        <v>6.8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20.54</v>
      </c>
      <c r="C20" s="10">
        <v>20.13</v>
      </c>
      <c r="D20" s="10">
        <v>21.21</v>
      </c>
      <c r="E20" s="10">
        <v>27.55</v>
      </c>
      <c r="F20" s="10">
        <v>16.670000000000002</v>
      </c>
      <c r="G20" s="10">
        <v>19.190000000000001</v>
      </c>
      <c r="H20" s="10">
        <v>19.71</v>
      </c>
      <c r="I20" s="10">
        <v>18.95</v>
      </c>
      <c r="J20" s="10">
        <v>17.18</v>
      </c>
      <c r="K20" s="10">
        <v>19.309999999999999</v>
      </c>
      <c r="L20" s="10">
        <v>19.329999999999998</v>
      </c>
      <c r="M20" s="10">
        <v>15.95</v>
      </c>
      <c r="N20" s="10">
        <v>16.05</v>
      </c>
      <c r="O20" s="10">
        <v>18.89</v>
      </c>
    </row>
    <row r="21" spans="1:31" x14ac:dyDescent="0.2">
      <c r="A21" s="5" t="s">
        <v>52</v>
      </c>
      <c r="B21" s="10">
        <v>26.14</v>
      </c>
      <c r="C21" s="10">
        <v>25.91</v>
      </c>
      <c r="D21" s="10">
        <v>26.3</v>
      </c>
      <c r="E21" s="10">
        <v>34.83</v>
      </c>
      <c r="F21" s="10">
        <v>23.94</v>
      </c>
      <c r="G21" s="10">
        <v>27.53</v>
      </c>
      <c r="H21" s="10">
        <v>24.85</v>
      </c>
      <c r="I21" s="10">
        <v>24.42</v>
      </c>
      <c r="J21" s="10">
        <v>23.43</v>
      </c>
      <c r="K21" s="10">
        <v>26.48</v>
      </c>
      <c r="L21" s="10">
        <v>26.56</v>
      </c>
      <c r="M21" s="10">
        <v>22.49</v>
      </c>
      <c r="N21" s="10">
        <v>22.79</v>
      </c>
      <c r="O21" s="10">
        <v>24.43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28</v>
      </c>
      <c r="F22" s="10">
        <v>0</v>
      </c>
      <c r="G22" s="10">
        <v>0</v>
      </c>
      <c r="H22" s="10">
        <v>7.8</v>
      </c>
      <c r="I22" s="10">
        <v>6.16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1:31" x14ac:dyDescent="0.2">
      <c r="A23" s="5" t="s">
        <v>53</v>
      </c>
      <c r="B23" s="10">
        <v>10</v>
      </c>
      <c r="C23" s="10">
        <v>10</v>
      </c>
      <c r="D23" s="10">
        <v>10</v>
      </c>
      <c r="E23" s="10">
        <v>10</v>
      </c>
      <c r="F23" s="10">
        <v>2</v>
      </c>
      <c r="G23" s="10">
        <v>20</v>
      </c>
      <c r="H23" s="10">
        <v>20</v>
      </c>
      <c r="I23" s="10">
        <v>30</v>
      </c>
      <c r="J23" s="10">
        <v>10</v>
      </c>
      <c r="K23" s="10">
        <v>2</v>
      </c>
      <c r="L23" s="10">
        <v>6.5</v>
      </c>
      <c r="M23" s="10">
        <v>10</v>
      </c>
      <c r="N23" s="10">
        <v>2</v>
      </c>
      <c r="O23" s="10">
        <v>10</v>
      </c>
    </row>
    <row r="24" spans="1:31" x14ac:dyDescent="0.2">
      <c r="A24" s="5" t="s">
        <v>54</v>
      </c>
      <c r="B24" s="18">
        <f t="shared" ref="B24:O24" si="7">SUM(B14:B23)*$AE$19*6/12</f>
        <v>9.1263749999999995</v>
      </c>
      <c r="C24" s="18">
        <f t="shared" si="7"/>
        <v>8.8841249999999992</v>
      </c>
      <c r="D24" s="18">
        <f t="shared" si="7"/>
        <v>7.7257500000000014</v>
      </c>
      <c r="E24" s="18">
        <f t="shared" si="7"/>
        <v>13.846125000000001</v>
      </c>
      <c r="F24" s="18">
        <f t="shared" si="7"/>
        <v>5.9467499999999989</v>
      </c>
      <c r="G24" s="18">
        <f t="shared" si="7"/>
        <v>11.363999999999999</v>
      </c>
      <c r="H24" s="18">
        <f t="shared" si="7"/>
        <v>8.3520000000000003</v>
      </c>
      <c r="I24" s="18">
        <f t="shared" si="7"/>
        <v>9.2437499999999986</v>
      </c>
      <c r="J24" s="18">
        <f t="shared" si="7"/>
        <v>9.8759999999999994</v>
      </c>
      <c r="K24" s="18">
        <f t="shared" si="7"/>
        <v>5.5942499999999997</v>
      </c>
      <c r="L24" s="18">
        <f t="shared" si="7"/>
        <v>6.5587499999999999</v>
      </c>
      <c r="M24" s="18">
        <f t="shared" si="7"/>
        <v>5.7686250000000001</v>
      </c>
      <c r="N24" s="18">
        <f t="shared" si="7"/>
        <v>3.8752499999999999</v>
      </c>
      <c r="O24" s="18">
        <f t="shared" si="7"/>
        <v>8.76675</v>
      </c>
    </row>
    <row r="25" spans="1:31" x14ac:dyDescent="0.2">
      <c r="A25" s="5" t="s">
        <v>55</v>
      </c>
      <c r="B25" s="35">
        <f t="shared" ref="B25:O25" si="8">SUM(B14:B24)</f>
        <v>252.496375</v>
      </c>
      <c r="C25" s="35">
        <f t="shared" si="8"/>
        <v>245.79412500000001</v>
      </c>
      <c r="D25" s="35">
        <f t="shared" si="8"/>
        <v>213.74575000000004</v>
      </c>
      <c r="E25" s="35">
        <f t="shared" si="8"/>
        <v>383.07612500000005</v>
      </c>
      <c r="F25" s="35">
        <f t="shared" si="8"/>
        <v>164.52674999999999</v>
      </c>
      <c r="G25" s="35">
        <f t="shared" si="8"/>
        <v>314.40399999999994</v>
      </c>
      <c r="H25" s="35">
        <f t="shared" si="8"/>
        <v>231.07200000000003</v>
      </c>
      <c r="I25" s="35">
        <f t="shared" si="8"/>
        <v>255.74374999999998</v>
      </c>
      <c r="J25" s="35">
        <f t="shared" si="8"/>
        <v>273.23599999999999</v>
      </c>
      <c r="K25" s="35">
        <f t="shared" si="8"/>
        <v>154.77424999999999</v>
      </c>
      <c r="L25" s="35">
        <f t="shared" si="8"/>
        <v>181.45875000000001</v>
      </c>
      <c r="M25" s="35">
        <f t="shared" si="8"/>
        <v>159.59862500000003</v>
      </c>
      <c r="N25" s="35">
        <f t="shared" si="8"/>
        <v>107.21525</v>
      </c>
      <c r="O25" s="35">
        <f t="shared" si="8"/>
        <v>242.54675000000003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1:31" x14ac:dyDescent="0.2">
      <c r="A27" s="5" t="s">
        <v>56</v>
      </c>
      <c r="B27" s="34">
        <f t="shared" ref="B27:O27" si="9">B11-B25</f>
        <v>145.66362500000002</v>
      </c>
      <c r="C27" s="34">
        <f t="shared" si="9"/>
        <v>145.66362500000002</v>
      </c>
      <c r="D27" s="34">
        <f t="shared" si="9"/>
        <v>145.66362500000002</v>
      </c>
      <c r="E27" s="34">
        <f t="shared" si="9"/>
        <v>145.66362500000002</v>
      </c>
      <c r="F27" s="34">
        <f t="shared" si="9"/>
        <v>145.66362500000002</v>
      </c>
      <c r="G27" s="34">
        <f t="shared" si="9"/>
        <v>145.66362500000002</v>
      </c>
      <c r="H27" s="34">
        <f t="shared" si="9"/>
        <v>145.663625</v>
      </c>
      <c r="I27" s="34">
        <f t="shared" si="9"/>
        <v>145.66362500000002</v>
      </c>
      <c r="J27" s="34">
        <f t="shared" si="9"/>
        <v>145.66362500000002</v>
      </c>
      <c r="K27" s="34">
        <f t="shared" si="9"/>
        <v>145.66362500000002</v>
      </c>
      <c r="L27" s="34">
        <f t="shared" si="9"/>
        <v>145.66362500000002</v>
      </c>
      <c r="M27" s="34">
        <f t="shared" si="9"/>
        <v>145.66362500000002</v>
      </c>
      <c r="N27" s="34">
        <f t="shared" si="9"/>
        <v>145.66362500000002</v>
      </c>
      <c r="O27" s="34">
        <f t="shared" si="9"/>
        <v>145.66362500000002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O8">
    <cfRule type="cellIs" dxfId="85" priority="7" stopIfTrue="1" operator="equal">
      <formula>$F$3</formula>
    </cfRule>
  </conditionalFormatting>
  <conditionalFormatting sqref="F7:J7">
    <cfRule type="cellIs" dxfId="84" priority="8" stopIfTrue="1" operator="equal">
      <formula>1</formula>
    </cfRule>
  </conditionalFormatting>
  <conditionalFormatting sqref="B10:N10">
    <cfRule type="expression" dxfId="83" priority="6">
      <formula>AA10=1</formula>
    </cfRule>
    <cfRule type="expression" dxfId="82" priority="9" stopIfTrue="1">
      <formula>AA6=1</formula>
    </cfRule>
  </conditionalFormatting>
  <conditionalFormatting sqref="F4">
    <cfRule type="expression" dxfId="81" priority="5" stopIfTrue="1">
      <formula>$Y$12=1</formula>
    </cfRule>
  </conditionalFormatting>
  <conditionalFormatting sqref="F5">
    <cfRule type="expression" dxfId="80" priority="4" stopIfTrue="1">
      <formula>$Y$12=1</formula>
    </cfRule>
  </conditionalFormatting>
  <conditionalFormatting sqref="F6">
    <cfRule type="expression" dxfId="79" priority="3" stopIfTrue="1">
      <formula>$Y$12=1</formula>
    </cfRule>
  </conditionalFormatting>
  <conditionalFormatting sqref="O10">
    <cfRule type="expression" dxfId="78" priority="1">
      <formula>AN10=1</formula>
    </cfRule>
    <cfRule type="expression" dxfId="77" priority="2" stopIfTrue="1">
      <formula>AN6=1</formula>
    </cfRule>
  </conditionalFormatting>
  <dataValidations count="1">
    <dataValidation type="list" allowBlank="1" showInputMessage="1" showErrorMessage="1" sqref="F3" xr:uid="{00000000-0002-0000-0200-000000000000}">
      <formula1>$B$8:$O$8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31"/>
  <sheetViews>
    <sheetView showGridLines="0" workbookViewId="0">
      <pane xSplit="1" topLeftCell="B1" activePane="topRight" state="frozen"/>
      <selection pane="topRight" activeCell="J1" sqref="J1"/>
    </sheetView>
  </sheetViews>
  <sheetFormatPr defaultRowHeight="12.75" x14ac:dyDescent="0.2"/>
  <cols>
    <col min="1" max="1" width="13.42578125" customWidth="1"/>
    <col min="2" max="16" width="9.7109375" customWidth="1"/>
    <col min="22" max="23" width="9.140625" customWidth="1"/>
    <col min="24" max="26" width="9.140625" hidden="1" customWidth="1"/>
    <col min="27" max="41" width="8.85546875" hidden="1" customWidth="1"/>
    <col min="42" max="42" width="9.140625" hidden="1" customWidth="1"/>
  </cols>
  <sheetData>
    <row r="1" spans="1:41" x14ac:dyDescent="0.2">
      <c r="A1" s="2" t="s">
        <v>76</v>
      </c>
      <c r="B1" s="2"/>
      <c r="C1" s="2"/>
      <c r="G1" s="2"/>
      <c r="J1" s="22"/>
      <c r="P1" s="2"/>
    </row>
    <row r="2" spans="1:41" x14ac:dyDescent="0.2">
      <c r="C2" s="2"/>
      <c r="D2" s="2"/>
      <c r="Y2" s="25"/>
      <c r="Z2" s="25"/>
      <c r="AA2" s="4"/>
      <c r="AB2" s="4"/>
    </row>
    <row r="3" spans="1:41" x14ac:dyDescent="0.2">
      <c r="B3" s="22" t="s">
        <v>59</v>
      </c>
      <c r="C3" s="22"/>
      <c r="D3" s="22"/>
      <c r="E3" s="5"/>
      <c r="F3" s="24" t="s">
        <v>3</v>
      </c>
      <c r="Y3" s="4"/>
      <c r="Z3" s="4"/>
    </row>
    <row r="4" spans="1:41" x14ac:dyDescent="0.2">
      <c r="B4" s="5" t="s">
        <v>40</v>
      </c>
      <c r="C4" s="20" t="str">
        <f>F3</f>
        <v>Soybean</v>
      </c>
      <c r="D4" s="5" t="s">
        <v>39</v>
      </c>
      <c r="E4" s="5"/>
      <c r="F4" s="9">
        <v>10.18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 t="shared" ref="AA4:AO4" si="0">B8</f>
        <v>S. Wht</v>
      </c>
      <c r="AB4" t="str">
        <f t="shared" si="0"/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Drybeans</v>
      </c>
      <c r="AG4" t="str">
        <f t="shared" si="0"/>
        <v>Oil Snflr</v>
      </c>
      <c r="AH4" t="str">
        <f t="shared" si="0"/>
        <v>Conf Snflr</v>
      </c>
      <c r="AI4" t="str">
        <f t="shared" si="0"/>
        <v>Canola</v>
      </c>
      <c r="AJ4" t="str">
        <f t="shared" si="0"/>
        <v>Flax</v>
      </c>
      <c r="AK4" t="str">
        <f t="shared" si="0"/>
        <v>Field Pea</v>
      </c>
      <c r="AL4" t="str">
        <f t="shared" si="0"/>
        <v>Oats</v>
      </c>
      <c r="AM4" t="str">
        <f t="shared" si="0"/>
        <v>Buckwht</v>
      </c>
      <c r="AN4" t="str">
        <f t="shared" si="0"/>
        <v>Millet</v>
      </c>
      <c r="AO4" t="str">
        <f t="shared" si="0"/>
        <v>W.Wht</v>
      </c>
    </row>
    <row r="5" spans="1:41" x14ac:dyDescent="0.2">
      <c r="B5" s="5" t="s">
        <v>44</v>
      </c>
      <c r="C5" s="5"/>
      <c r="D5" s="5"/>
      <c r="E5" s="5"/>
      <c r="F5" s="9">
        <v>-0.6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1</v>
      </c>
      <c r="AM5" s="23">
        <v>0</v>
      </c>
      <c r="AN5" s="23">
        <v>0</v>
      </c>
      <c r="AO5" s="23">
        <v>1</v>
      </c>
    </row>
    <row r="6" spans="1:41" x14ac:dyDescent="0.2">
      <c r="B6" s="5" t="s">
        <v>41</v>
      </c>
      <c r="C6" s="20" t="str">
        <f>F3</f>
        <v>Soybean</v>
      </c>
      <c r="D6" s="5" t="s">
        <v>42</v>
      </c>
      <c r="E6" s="5"/>
      <c r="F6" s="21">
        <f>F4+F5</f>
        <v>9.58</v>
      </c>
      <c r="G6" s="4"/>
      <c r="Y6" s="4" t="s">
        <v>60</v>
      </c>
      <c r="Z6" s="4"/>
      <c r="AA6">
        <f t="shared" ref="AA6:AO6" si="1">IF($F$3=B8,1,0)</f>
        <v>0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1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J6">
        <f t="shared" si="1"/>
        <v>0</v>
      </c>
      <c r="AK6">
        <f t="shared" si="1"/>
        <v>0</v>
      </c>
      <c r="AL6">
        <f t="shared" si="1"/>
        <v>0</v>
      </c>
      <c r="AM6">
        <f t="shared" si="1"/>
        <v>0</v>
      </c>
      <c r="AN6">
        <f t="shared" si="1"/>
        <v>0</v>
      </c>
      <c r="AO6">
        <f t="shared" si="1"/>
        <v>0</v>
      </c>
    </row>
    <row r="7" spans="1:41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0</v>
      </c>
      <c r="AB7">
        <f t="shared" ref="AB7:AO7" si="2">IF(AB5+AB6=2,1,0)</f>
        <v>0</v>
      </c>
      <c r="AC7">
        <f t="shared" si="2"/>
        <v>0</v>
      </c>
      <c r="AD7">
        <f t="shared" si="2"/>
        <v>0</v>
      </c>
      <c r="AE7">
        <f t="shared" si="2"/>
        <v>1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J7">
        <f t="shared" si="2"/>
        <v>0</v>
      </c>
      <c r="AK7">
        <f t="shared" si="2"/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</row>
    <row r="8" spans="1:41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5</v>
      </c>
      <c r="H8" s="17" t="s">
        <v>6</v>
      </c>
      <c r="I8" s="17" t="s">
        <v>15</v>
      </c>
      <c r="J8" s="17" t="s">
        <v>7</v>
      </c>
      <c r="K8" s="17" t="s">
        <v>8</v>
      </c>
      <c r="L8" s="17" t="s">
        <v>10</v>
      </c>
      <c r="M8" s="17" t="s">
        <v>12</v>
      </c>
      <c r="N8" s="17" t="s">
        <v>79</v>
      </c>
      <c r="O8" s="17" t="s">
        <v>80</v>
      </c>
      <c r="P8" s="17" t="s">
        <v>62</v>
      </c>
      <c r="Y8" s="26">
        <f>SUM(AA7:AO7)</f>
        <v>1</v>
      </c>
      <c r="Z8" s="25" t="s">
        <v>84</v>
      </c>
    </row>
    <row r="9" spans="1:41" x14ac:dyDescent="0.2">
      <c r="A9" s="5" t="s">
        <v>0</v>
      </c>
      <c r="B9" s="8">
        <v>57</v>
      </c>
      <c r="C9" s="8">
        <v>54</v>
      </c>
      <c r="D9" s="8">
        <v>76</v>
      </c>
      <c r="E9" s="8">
        <v>165</v>
      </c>
      <c r="F9" s="8">
        <v>40</v>
      </c>
      <c r="G9" s="8">
        <v>2020</v>
      </c>
      <c r="H9" s="8">
        <v>1810</v>
      </c>
      <c r="I9" s="8">
        <v>1800</v>
      </c>
      <c r="J9" s="8">
        <v>1680</v>
      </c>
      <c r="K9" s="8">
        <v>24</v>
      </c>
      <c r="L9" s="8">
        <v>36.575000000000003</v>
      </c>
      <c r="M9" s="8">
        <v>76</v>
      </c>
      <c r="N9" s="8">
        <v>950</v>
      </c>
      <c r="O9" s="8">
        <v>1800</v>
      </c>
      <c r="P9" s="8">
        <v>63</v>
      </c>
    </row>
    <row r="10" spans="1:41" x14ac:dyDescent="0.2">
      <c r="A10" s="19" t="s">
        <v>43</v>
      </c>
      <c r="B10" s="6">
        <f>IF($F$3=B8,$F$6,B11/B9)</f>
        <v>7.5810197368421059</v>
      </c>
      <c r="C10" s="6">
        <f t="shared" ref="C10:P10" si="3">IF($F$3=C8,$F$6,C11/C9)</f>
        <v>8.0511805555555576</v>
      </c>
      <c r="D10" s="6">
        <f t="shared" si="3"/>
        <v>5.4120559210526311</v>
      </c>
      <c r="E10" s="6">
        <f t="shared" si="3"/>
        <v>3.7702083333333336</v>
      </c>
      <c r="F10" s="6">
        <f t="shared" si="3"/>
        <v>9.58</v>
      </c>
      <c r="G10" s="6">
        <f t="shared" si="3"/>
        <v>0.26246664603960396</v>
      </c>
      <c r="H10" s="6">
        <f t="shared" si="3"/>
        <v>0.23338556629834256</v>
      </c>
      <c r="I10" s="6">
        <f t="shared" si="3"/>
        <v>0.2607925694444444</v>
      </c>
      <c r="J10" s="6">
        <f t="shared" si="3"/>
        <v>0.2719481398809524</v>
      </c>
      <c r="K10" s="6">
        <f t="shared" si="3"/>
        <v>15.138828124999998</v>
      </c>
      <c r="L10" s="6">
        <f t="shared" si="3"/>
        <v>10.451004784688994</v>
      </c>
      <c r="M10" s="6">
        <f t="shared" si="3"/>
        <v>4.7517417763157894</v>
      </c>
      <c r="N10" s="6">
        <f t="shared" si="3"/>
        <v>0.34480973684210525</v>
      </c>
      <c r="O10" s="6">
        <f t="shared" si="3"/>
        <v>0.17870902777777778</v>
      </c>
      <c r="P10" s="6">
        <f t="shared" si="3"/>
        <v>6.8779563492063494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1</v>
      </c>
      <c r="AJ10" s="28">
        <v>0</v>
      </c>
      <c r="AK10" s="28">
        <v>0</v>
      </c>
      <c r="AL10" s="28">
        <v>0</v>
      </c>
      <c r="AM10" s="28">
        <v>1</v>
      </c>
      <c r="AN10" s="28">
        <v>1</v>
      </c>
      <c r="AO10" s="28">
        <v>0</v>
      </c>
    </row>
    <row r="11" spans="1:41" x14ac:dyDescent="0.2">
      <c r="A11" s="5" t="s">
        <v>1</v>
      </c>
      <c r="B11" s="34">
        <f t="shared" ref="B11:P11" si="4">IF($F$3=B8,B9*B10,$AA$17+B25)</f>
        <v>432.11812500000002</v>
      </c>
      <c r="C11" s="34">
        <f t="shared" si="4"/>
        <v>434.76375000000007</v>
      </c>
      <c r="D11" s="34">
        <f t="shared" si="4"/>
        <v>411.31624999999997</v>
      </c>
      <c r="E11" s="34">
        <f t="shared" si="4"/>
        <v>622.08437500000002</v>
      </c>
      <c r="F11" s="34">
        <f t="shared" si="4"/>
        <v>383.2</v>
      </c>
      <c r="G11" s="34">
        <f t="shared" si="4"/>
        <v>530.18262500000003</v>
      </c>
      <c r="H11" s="34">
        <f t="shared" si="4"/>
        <v>422.42787500000003</v>
      </c>
      <c r="I11" s="34">
        <f t="shared" si="4"/>
        <v>469.42662499999994</v>
      </c>
      <c r="J11" s="34">
        <f t="shared" si="4"/>
        <v>456.87287500000002</v>
      </c>
      <c r="K11" s="34">
        <f t="shared" si="4"/>
        <v>363.33187499999997</v>
      </c>
      <c r="L11" s="34">
        <f t="shared" si="4"/>
        <v>382.24549999999999</v>
      </c>
      <c r="M11" s="34">
        <f t="shared" si="4"/>
        <v>361.13237500000002</v>
      </c>
      <c r="N11" s="34">
        <f t="shared" si="4"/>
        <v>327.56925000000001</v>
      </c>
      <c r="O11" s="34">
        <f t="shared" si="4"/>
        <v>321.67624999999998</v>
      </c>
      <c r="P11" s="34">
        <f t="shared" si="4"/>
        <v>433.31125000000003</v>
      </c>
      <c r="Y11" s="27" t="s">
        <v>86</v>
      </c>
      <c r="AA11">
        <f t="shared" ref="AA11:AO11" si="5">IF(AA6+AA10=2,1,0)</f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  <c r="AH11">
        <f t="shared" si="5"/>
        <v>0</v>
      </c>
      <c r="AI11">
        <f t="shared" si="5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</row>
    <row r="12" spans="1:41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Y12" s="26">
        <f>SUM(AA11:AO11)</f>
        <v>0</v>
      </c>
      <c r="Z12" s="25" t="s">
        <v>85</v>
      </c>
    </row>
    <row r="13" spans="1:41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Y13" s="4"/>
      <c r="Z13" s="4"/>
    </row>
    <row r="14" spans="1:41" x14ac:dyDescent="0.2">
      <c r="A14" s="5" t="s">
        <v>45</v>
      </c>
      <c r="B14" s="9">
        <v>24.5</v>
      </c>
      <c r="C14" s="9">
        <v>32</v>
      </c>
      <c r="D14" s="9">
        <v>22</v>
      </c>
      <c r="E14" s="9">
        <v>100.5</v>
      </c>
      <c r="F14" s="9">
        <v>65.8</v>
      </c>
      <c r="G14" s="9">
        <v>86.63</v>
      </c>
      <c r="H14" s="9">
        <v>37.619999999999997</v>
      </c>
      <c r="I14" s="9">
        <v>57.38</v>
      </c>
      <c r="J14" s="9">
        <v>79</v>
      </c>
      <c r="K14" s="9">
        <v>20</v>
      </c>
      <c r="L14" s="9">
        <v>60</v>
      </c>
      <c r="M14" s="9">
        <v>16</v>
      </c>
      <c r="N14" s="9">
        <v>26</v>
      </c>
      <c r="O14" s="9">
        <v>15</v>
      </c>
      <c r="P14" s="9">
        <v>14.4</v>
      </c>
      <c r="AA14" t="s">
        <v>16</v>
      </c>
    </row>
    <row r="15" spans="1:41" x14ac:dyDescent="0.2">
      <c r="A15" s="5" t="s">
        <v>46</v>
      </c>
      <c r="B15" s="10">
        <v>21.7</v>
      </c>
      <c r="C15" s="10">
        <v>21.7</v>
      </c>
      <c r="D15" s="10">
        <v>22.7</v>
      </c>
      <c r="E15" s="10">
        <v>37.5</v>
      </c>
      <c r="F15" s="10">
        <v>46</v>
      </c>
      <c r="G15" s="10">
        <v>54.7</v>
      </c>
      <c r="H15" s="10">
        <v>28.6</v>
      </c>
      <c r="I15" s="10">
        <v>31.6</v>
      </c>
      <c r="J15" s="10">
        <v>15.6</v>
      </c>
      <c r="K15" s="10">
        <v>27.1</v>
      </c>
      <c r="L15" s="10">
        <v>34.9</v>
      </c>
      <c r="M15" s="10">
        <v>6.2</v>
      </c>
      <c r="N15" s="10">
        <v>13.6</v>
      </c>
      <c r="O15" s="10">
        <v>3.9</v>
      </c>
      <c r="P15" s="10">
        <v>26.8</v>
      </c>
      <c r="AA15">
        <f t="shared" ref="AA15:AO15" si="6">IF($F$3=B8,B27,0)</f>
        <v>0</v>
      </c>
      <c r="AB15">
        <f t="shared" si="6"/>
        <v>0</v>
      </c>
      <c r="AC15">
        <f t="shared" si="6"/>
        <v>0</v>
      </c>
      <c r="AD15">
        <f t="shared" si="6"/>
        <v>0</v>
      </c>
      <c r="AE15">
        <f t="shared" si="6"/>
        <v>208.557625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  <c r="AO15">
        <f t="shared" si="6"/>
        <v>0</v>
      </c>
    </row>
    <row r="16" spans="1:41" x14ac:dyDescent="0.2">
      <c r="A16" s="5" t="s">
        <v>47</v>
      </c>
      <c r="B16" s="10">
        <v>18.5</v>
      </c>
      <c r="C16" s="10">
        <v>18.5</v>
      </c>
      <c r="D16" s="10">
        <v>18.5</v>
      </c>
      <c r="E16" s="10">
        <v>0</v>
      </c>
      <c r="F16" s="10">
        <v>0</v>
      </c>
      <c r="G16" s="10">
        <v>20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10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4</v>
      </c>
      <c r="G17" s="10">
        <v>0</v>
      </c>
      <c r="H17" s="10">
        <v>5</v>
      </c>
      <c r="I17" s="10">
        <v>10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AA17">
        <f>SUM(AA15:AO15)</f>
        <v>208.557625</v>
      </c>
    </row>
    <row r="18" spans="1:31" x14ac:dyDescent="0.2">
      <c r="A18" s="5" t="s">
        <v>49</v>
      </c>
      <c r="B18" s="10">
        <v>100.85</v>
      </c>
      <c r="C18" s="10">
        <v>94.97</v>
      </c>
      <c r="D18" s="10">
        <v>81.319999999999993</v>
      </c>
      <c r="E18" s="10">
        <v>153.71</v>
      </c>
      <c r="F18" s="10">
        <v>5.0199999999999996</v>
      </c>
      <c r="G18" s="10">
        <v>71.260000000000005</v>
      </c>
      <c r="H18" s="10">
        <v>60.79</v>
      </c>
      <c r="I18" s="10">
        <v>60.39</v>
      </c>
      <c r="J18" s="10">
        <v>92.96</v>
      </c>
      <c r="K18" s="10">
        <v>44.72</v>
      </c>
      <c r="L18" s="10">
        <v>11.24</v>
      </c>
      <c r="M18" s="10">
        <v>68.19</v>
      </c>
      <c r="N18" s="10">
        <v>25.5</v>
      </c>
      <c r="O18" s="10">
        <v>39.229999999999997</v>
      </c>
      <c r="P18" s="10">
        <v>112.61</v>
      </c>
    </row>
    <row r="19" spans="1:31" x14ac:dyDescent="0.2">
      <c r="A19" s="5" t="s">
        <v>50</v>
      </c>
      <c r="B19" s="10">
        <v>4.8</v>
      </c>
      <c r="C19" s="10">
        <v>6</v>
      </c>
      <c r="D19" s="10">
        <v>4.5</v>
      </c>
      <c r="E19" s="10">
        <v>10.3</v>
      </c>
      <c r="F19" s="10">
        <v>4.8</v>
      </c>
      <c r="G19" s="10">
        <v>12.5</v>
      </c>
      <c r="H19" s="10">
        <v>9</v>
      </c>
      <c r="I19" s="10">
        <v>17</v>
      </c>
      <c r="J19" s="10">
        <v>8</v>
      </c>
      <c r="K19" s="10">
        <v>12.5</v>
      </c>
      <c r="L19" s="10">
        <v>7</v>
      </c>
      <c r="M19" s="10">
        <v>8.1</v>
      </c>
      <c r="N19" s="10">
        <v>9.5</v>
      </c>
      <c r="O19" s="10">
        <v>6</v>
      </c>
      <c r="P19" s="10">
        <v>4.8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18.39</v>
      </c>
      <c r="C20" s="10">
        <v>18.22</v>
      </c>
      <c r="D20" s="10">
        <v>19.350000000000001</v>
      </c>
      <c r="E20" s="10">
        <v>27.15</v>
      </c>
      <c r="F20" s="10">
        <v>14.7</v>
      </c>
      <c r="G20" s="10">
        <v>20.37</v>
      </c>
      <c r="H20" s="10">
        <v>20.18</v>
      </c>
      <c r="I20" s="10">
        <v>20.170000000000002</v>
      </c>
      <c r="J20" s="10">
        <v>17.55</v>
      </c>
      <c r="K20" s="10">
        <v>17.55</v>
      </c>
      <c r="L20" s="10">
        <v>18.309999999999999</v>
      </c>
      <c r="M20" s="10">
        <v>20.63</v>
      </c>
      <c r="N20" s="10">
        <v>15.35</v>
      </c>
      <c r="O20" s="10">
        <v>18.29</v>
      </c>
      <c r="P20" s="10">
        <v>16</v>
      </c>
    </row>
    <row r="21" spans="1:31" x14ac:dyDescent="0.2">
      <c r="A21" s="5" t="s">
        <v>52</v>
      </c>
      <c r="B21" s="10">
        <v>24.74</v>
      </c>
      <c r="C21" s="10">
        <v>24.64</v>
      </c>
      <c r="D21" s="10">
        <v>25.06</v>
      </c>
      <c r="E21" s="10">
        <v>34.42</v>
      </c>
      <c r="F21" s="10">
        <v>22.51</v>
      </c>
      <c r="G21" s="10">
        <v>29.04</v>
      </c>
      <c r="H21" s="10">
        <v>25.71</v>
      </c>
      <c r="I21" s="10">
        <v>25.7</v>
      </c>
      <c r="J21" s="10">
        <v>24.23</v>
      </c>
      <c r="K21" s="10">
        <v>25.31</v>
      </c>
      <c r="L21" s="10">
        <v>25.96</v>
      </c>
      <c r="M21" s="10">
        <v>25.94</v>
      </c>
      <c r="N21" s="10">
        <v>22.76</v>
      </c>
      <c r="O21" s="10">
        <v>24.61</v>
      </c>
      <c r="P21" s="10">
        <v>22.02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33</v>
      </c>
      <c r="F22" s="10">
        <v>0</v>
      </c>
      <c r="G22" s="10">
        <v>0</v>
      </c>
      <c r="H22" s="10">
        <v>7.24</v>
      </c>
      <c r="I22" s="10">
        <v>7.2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31" x14ac:dyDescent="0.2">
      <c r="A23" s="5" t="s">
        <v>53</v>
      </c>
      <c r="B23" s="10">
        <v>2</v>
      </c>
      <c r="C23" s="10">
        <v>2</v>
      </c>
      <c r="D23" s="10">
        <v>2</v>
      </c>
      <c r="E23" s="10">
        <v>2</v>
      </c>
      <c r="F23" s="10">
        <v>5.5</v>
      </c>
      <c r="G23" s="10">
        <v>15.5</v>
      </c>
      <c r="H23" s="10">
        <v>12</v>
      </c>
      <c r="I23" s="10">
        <v>22</v>
      </c>
      <c r="J23" s="10">
        <v>2</v>
      </c>
      <c r="K23" s="10">
        <v>2</v>
      </c>
      <c r="L23" s="10">
        <v>10</v>
      </c>
      <c r="M23" s="10">
        <v>2</v>
      </c>
      <c r="N23" s="10">
        <v>2</v>
      </c>
      <c r="O23" s="10">
        <v>2</v>
      </c>
      <c r="P23" s="10">
        <v>10</v>
      </c>
    </row>
    <row r="24" spans="1:31" x14ac:dyDescent="0.2">
      <c r="A24" s="5" t="s">
        <v>54</v>
      </c>
      <c r="B24" s="18">
        <f t="shared" ref="B24:P24" si="7">SUM(B14:B23)*$AE$19*6/12</f>
        <v>8.0805000000000007</v>
      </c>
      <c r="C24" s="18">
        <f t="shared" si="7"/>
        <v>8.1761250000000008</v>
      </c>
      <c r="D24" s="18">
        <f t="shared" si="7"/>
        <v>7.3286249999999988</v>
      </c>
      <c r="E24" s="18">
        <f t="shared" si="7"/>
        <v>14.946750000000002</v>
      </c>
      <c r="F24" s="18">
        <f t="shared" si="7"/>
        <v>6.3123749999999994</v>
      </c>
      <c r="G24" s="18">
        <f t="shared" si="7"/>
        <v>11.625</v>
      </c>
      <c r="H24" s="18">
        <f t="shared" si="7"/>
        <v>7.7302500000000007</v>
      </c>
      <c r="I24" s="18">
        <f t="shared" si="7"/>
        <v>9.4290000000000003</v>
      </c>
      <c r="J24" s="18">
        <f t="shared" si="7"/>
        <v>8.9752499999999991</v>
      </c>
      <c r="K24" s="18">
        <f t="shared" si="7"/>
        <v>5.5942499999999988</v>
      </c>
      <c r="L24" s="18">
        <f t="shared" si="7"/>
        <v>6.277874999999999</v>
      </c>
      <c r="M24" s="18">
        <f t="shared" si="7"/>
        <v>5.5147500000000003</v>
      </c>
      <c r="N24" s="18">
        <f t="shared" si="7"/>
        <v>4.3016249999999996</v>
      </c>
      <c r="O24" s="18">
        <f t="shared" si="7"/>
        <v>4.0886249999999995</v>
      </c>
      <c r="P24" s="18">
        <f t="shared" si="7"/>
        <v>8.1236250000000005</v>
      </c>
    </row>
    <row r="25" spans="1:31" x14ac:dyDescent="0.2">
      <c r="A25" s="5" t="s">
        <v>55</v>
      </c>
      <c r="B25" s="35">
        <f t="shared" ref="B25:P25" si="8">SUM(B14:B24)</f>
        <v>223.56050000000002</v>
      </c>
      <c r="C25" s="35">
        <f t="shared" si="8"/>
        <v>226.20612500000004</v>
      </c>
      <c r="D25" s="35">
        <f t="shared" si="8"/>
        <v>202.75862499999997</v>
      </c>
      <c r="E25" s="35">
        <f t="shared" si="8"/>
        <v>413.52675000000005</v>
      </c>
      <c r="F25" s="35">
        <f t="shared" si="8"/>
        <v>174.64237499999999</v>
      </c>
      <c r="G25" s="35">
        <f t="shared" si="8"/>
        <v>321.625</v>
      </c>
      <c r="H25" s="35">
        <f t="shared" si="8"/>
        <v>213.87025000000003</v>
      </c>
      <c r="I25" s="35">
        <f t="shared" si="8"/>
        <v>260.86899999999997</v>
      </c>
      <c r="J25" s="35">
        <f t="shared" si="8"/>
        <v>248.31524999999999</v>
      </c>
      <c r="K25" s="35">
        <f t="shared" si="8"/>
        <v>154.77424999999997</v>
      </c>
      <c r="L25" s="35">
        <f t="shared" si="8"/>
        <v>173.68787499999999</v>
      </c>
      <c r="M25" s="35">
        <f t="shared" si="8"/>
        <v>152.57474999999999</v>
      </c>
      <c r="N25" s="35">
        <f t="shared" si="8"/>
        <v>119.011625</v>
      </c>
      <c r="O25" s="35">
        <f t="shared" si="8"/>
        <v>113.11862499999998</v>
      </c>
      <c r="P25" s="35">
        <f t="shared" si="8"/>
        <v>224.75362500000003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31" x14ac:dyDescent="0.2">
      <c r="A27" s="5" t="s">
        <v>56</v>
      </c>
      <c r="B27" s="34">
        <f t="shared" ref="B27:P27" si="9">B11-B25</f>
        <v>208.557625</v>
      </c>
      <c r="C27" s="34">
        <f t="shared" si="9"/>
        <v>208.55762500000003</v>
      </c>
      <c r="D27" s="34">
        <f t="shared" si="9"/>
        <v>208.557625</v>
      </c>
      <c r="E27" s="34">
        <f t="shared" si="9"/>
        <v>208.55762499999997</v>
      </c>
      <c r="F27" s="34">
        <f t="shared" si="9"/>
        <v>208.557625</v>
      </c>
      <c r="G27" s="34">
        <f t="shared" si="9"/>
        <v>208.55762500000003</v>
      </c>
      <c r="H27" s="34">
        <f t="shared" si="9"/>
        <v>208.557625</v>
      </c>
      <c r="I27" s="34">
        <f t="shared" si="9"/>
        <v>208.55762499999997</v>
      </c>
      <c r="J27" s="34">
        <f t="shared" si="9"/>
        <v>208.55762500000003</v>
      </c>
      <c r="K27" s="34">
        <f t="shared" si="9"/>
        <v>208.557625</v>
      </c>
      <c r="L27" s="34">
        <f t="shared" si="9"/>
        <v>208.557625</v>
      </c>
      <c r="M27" s="34">
        <f t="shared" si="9"/>
        <v>208.55762500000003</v>
      </c>
      <c r="N27" s="34">
        <f t="shared" si="9"/>
        <v>208.55762500000003</v>
      </c>
      <c r="O27" s="34">
        <f t="shared" si="9"/>
        <v>208.557625</v>
      </c>
      <c r="P27" s="34">
        <f t="shared" si="9"/>
        <v>208.557625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P8">
    <cfRule type="cellIs" dxfId="76" priority="7" stopIfTrue="1" operator="equal">
      <formula>$F$3</formula>
    </cfRule>
  </conditionalFormatting>
  <conditionalFormatting sqref="F7:J7">
    <cfRule type="cellIs" dxfId="75" priority="8" stopIfTrue="1" operator="equal">
      <formula>1</formula>
    </cfRule>
  </conditionalFormatting>
  <conditionalFormatting sqref="B10:O10">
    <cfRule type="expression" dxfId="74" priority="6">
      <formula>AA10=1</formula>
    </cfRule>
    <cfRule type="expression" dxfId="73" priority="9" stopIfTrue="1">
      <formula>AA6=1</formula>
    </cfRule>
  </conditionalFormatting>
  <conditionalFormatting sqref="F4">
    <cfRule type="expression" dxfId="72" priority="5" stopIfTrue="1">
      <formula>$Y$12=1</formula>
    </cfRule>
  </conditionalFormatting>
  <conditionalFormatting sqref="F5">
    <cfRule type="expression" dxfId="71" priority="4" stopIfTrue="1">
      <formula>$Y$12=1</formula>
    </cfRule>
  </conditionalFormatting>
  <conditionalFormatting sqref="F6">
    <cfRule type="expression" dxfId="70" priority="3" stopIfTrue="1">
      <formula>$Y$12=1</formula>
    </cfRule>
  </conditionalFormatting>
  <conditionalFormatting sqref="P10">
    <cfRule type="expression" dxfId="69" priority="1">
      <formula>AO10=1</formula>
    </cfRule>
    <cfRule type="expression" dxfId="68" priority="2" stopIfTrue="1">
      <formula>AO6=1</formula>
    </cfRule>
  </conditionalFormatting>
  <dataValidations count="1">
    <dataValidation type="list" allowBlank="1" showInputMessage="1" showErrorMessage="1" sqref="F3" xr:uid="{00000000-0002-0000-0300-000000000000}">
      <formula1>$B$8:$P$8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31"/>
  <sheetViews>
    <sheetView showGridLines="0" workbookViewId="0">
      <pane xSplit="1" topLeftCell="C1" activePane="topRight" state="frozen"/>
      <selection pane="topRight" activeCell="J2" sqref="J2"/>
    </sheetView>
  </sheetViews>
  <sheetFormatPr defaultRowHeight="12.75" x14ac:dyDescent="0.2"/>
  <cols>
    <col min="1" max="1" width="13.42578125" customWidth="1"/>
    <col min="2" max="17" width="9.7109375" customWidth="1"/>
    <col min="23" max="23" width="0" hidden="1" customWidth="1"/>
    <col min="24" max="26" width="9.140625" hidden="1" customWidth="1"/>
    <col min="27" max="42" width="8.85546875" hidden="1" customWidth="1"/>
    <col min="43" max="44" width="9.140625" hidden="1" customWidth="1"/>
    <col min="45" max="45" width="0" hidden="1" customWidth="1"/>
  </cols>
  <sheetData>
    <row r="1" spans="1:42" x14ac:dyDescent="0.2">
      <c r="A1" s="2" t="s">
        <v>75</v>
      </c>
      <c r="B1" s="2"/>
      <c r="C1" s="2"/>
      <c r="G1" s="2"/>
      <c r="J1" s="22"/>
      <c r="Q1" s="2"/>
    </row>
    <row r="2" spans="1:42" x14ac:dyDescent="0.2">
      <c r="C2" s="2"/>
      <c r="D2" s="2"/>
      <c r="Y2" s="25"/>
      <c r="Z2" s="25"/>
      <c r="AA2" s="4"/>
      <c r="AB2" s="4"/>
    </row>
    <row r="3" spans="1:42" x14ac:dyDescent="0.2">
      <c r="B3" s="22" t="s">
        <v>59</v>
      </c>
      <c r="C3" s="22"/>
      <c r="D3" s="22"/>
      <c r="E3" s="5"/>
      <c r="F3" s="24" t="s">
        <v>11</v>
      </c>
      <c r="Y3" s="4"/>
      <c r="Z3" s="4"/>
    </row>
    <row r="4" spans="1:42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6.78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 t="shared" ref="AA4:AP4" si="0">B8</f>
        <v>S. Wht</v>
      </c>
      <c r="AB4" t="str">
        <f t="shared" si="0"/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Drybeans</v>
      </c>
      <c r="AG4" t="str">
        <f t="shared" si="0"/>
        <v>Oil Snflr</v>
      </c>
      <c r="AH4" t="str">
        <f t="shared" si="0"/>
        <v>Conf Snflr</v>
      </c>
      <c r="AI4" t="str">
        <f t="shared" si="0"/>
        <v>Canola</v>
      </c>
      <c r="AJ4" t="str">
        <f t="shared" si="0"/>
        <v>Flax</v>
      </c>
      <c r="AK4" t="str">
        <f t="shared" si="0"/>
        <v>Field Pea</v>
      </c>
      <c r="AL4" t="str">
        <f t="shared" si="0"/>
        <v>Oats</v>
      </c>
      <c r="AM4" t="str">
        <f t="shared" si="0"/>
        <v>Mustard</v>
      </c>
      <c r="AN4" t="str">
        <f t="shared" si="0"/>
        <v>Buckwht</v>
      </c>
      <c r="AO4" t="str">
        <f t="shared" si="0"/>
        <v>Millet</v>
      </c>
      <c r="AP4" t="str">
        <f t="shared" si="0"/>
        <v>W.Wht</v>
      </c>
    </row>
    <row r="5" spans="1:42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1</v>
      </c>
      <c r="AM5" s="23">
        <v>0</v>
      </c>
      <c r="AN5" s="23">
        <v>0</v>
      </c>
      <c r="AO5" s="23">
        <v>0</v>
      </c>
      <c r="AP5" s="23">
        <v>1</v>
      </c>
    </row>
    <row r="6" spans="1:42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6.28</v>
      </c>
      <c r="G6" s="4"/>
      <c r="Y6" s="4" t="s">
        <v>60</v>
      </c>
      <c r="Z6" s="4"/>
      <c r="AA6">
        <f t="shared" ref="AA6:AP6" si="1">IF($F$3=B8,1,0)</f>
        <v>1</v>
      </c>
      <c r="AB6">
        <f t="shared" si="1"/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J6">
        <f t="shared" si="1"/>
        <v>0</v>
      </c>
      <c r="AK6">
        <f t="shared" si="1"/>
        <v>0</v>
      </c>
      <c r="AL6">
        <f t="shared" si="1"/>
        <v>0</v>
      </c>
      <c r="AM6">
        <f t="shared" si="1"/>
        <v>0</v>
      </c>
      <c r="AN6">
        <f t="shared" si="1"/>
        <v>0</v>
      </c>
      <c r="AO6">
        <f t="shared" si="1"/>
        <v>0</v>
      </c>
      <c r="AP6">
        <f t="shared" si="1"/>
        <v>0</v>
      </c>
    </row>
    <row r="7" spans="1:42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1</v>
      </c>
      <c r="AB7">
        <f t="shared" ref="AB7:AP7" si="2">IF(AB5+AB6=2,1,0)</f>
        <v>0</v>
      </c>
      <c r="AC7">
        <f t="shared" si="2"/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J7">
        <f t="shared" si="2"/>
        <v>0</v>
      </c>
      <c r="AK7">
        <f t="shared" si="2"/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</row>
    <row r="8" spans="1:42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5</v>
      </c>
      <c r="H8" s="17" t="s">
        <v>6</v>
      </c>
      <c r="I8" s="17" t="s">
        <v>15</v>
      </c>
      <c r="J8" s="17" t="s">
        <v>7</v>
      </c>
      <c r="K8" s="17" t="s">
        <v>8</v>
      </c>
      <c r="L8" s="17" t="s">
        <v>10</v>
      </c>
      <c r="M8" s="17" t="s">
        <v>12</v>
      </c>
      <c r="N8" s="17" t="s">
        <v>72</v>
      </c>
      <c r="O8" s="17" t="s">
        <v>79</v>
      </c>
      <c r="P8" s="17" t="s">
        <v>80</v>
      </c>
      <c r="Q8" s="17" t="s">
        <v>62</v>
      </c>
      <c r="Y8" s="26">
        <f>SUM(AA7:AP7)</f>
        <v>1</v>
      </c>
      <c r="Z8" s="25" t="s">
        <v>84</v>
      </c>
    </row>
    <row r="9" spans="1:42" x14ac:dyDescent="0.2">
      <c r="A9" s="5" t="s">
        <v>0</v>
      </c>
      <c r="B9" s="8">
        <v>59</v>
      </c>
      <c r="C9" s="8">
        <v>56</v>
      </c>
      <c r="D9" s="8">
        <v>76</v>
      </c>
      <c r="E9" s="8">
        <v>120</v>
      </c>
      <c r="F9" s="8">
        <v>31</v>
      </c>
      <c r="G9" s="8">
        <v>1590</v>
      </c>
      <c r="H9" s="8">
        <v>2060</v>
      </c>
      <c r="I9" s="8">
        <v>1540</v>
      </c>
      <c r="J9" s="8">
        <v>2050</v>
      </c>
      <c r="K9" s="8">
        <v>25</v>
      </c>
      <c r="L9" s="8">
        <v>47.547499999999999</v>
      </c>
      <c r="M9" s="8">
        <v>88</v>
      </c>
      <c r="N9" s="8">
        <v>850</v>
      </c>
      <c r="O9" s="8">
        <v>950</v>
      </c>
      <c r="P9" s="8">
        <v>1600</v>
      </c>
      <c r="Q9" s="8">
        <v>64</v>
      </c>
    </row>
    <row r="10" spans="1:42" x14ac:dyDescent="0.2">
      <c r="A10" s="19" t="s">
        <v>43</v>
      </c>
      <c r="B10" s="6">
        <f>IF($F$3=B8,$F$6,B11/B9)</f>
        <v>6.28</v>
      </c>
      <c r="C10" s="6">
        <f t="shared" ref="C10:Q10" si="3">IF($F$3=C8,$F$6,C11/C9)</f>
        <v>6.6605223214285729</v>
      </c>
      <c r="D10" s="6">
        <f t="shared" si="3"/>
        <v>4.4634029605263166</v>
      </c>
      <c r="E10" s="6">
        <f t="shared" si="3"/>
        <v>4.0772687500000009</v>
      </c>
      <c r="F10" s="6">
        <f t="shared" si="3"/>
        <v>10.087770161290324</v>
      </c>
      <c r="G10" s="6">
        <f t="shared" si="3"/>
        <v>0.27475982704402513</v>
      </c>
      <c r="H10" s="6">
        <f t="shared" si="3"/>
        <v>0.17684726941747575</v>
      </c>
      <c r="I10" s="6">
        <f t="shared" si="3"/>
        <v>0.250123538961039</v>
      </c>
      <c r="J10" s="6">
        <f t="shared" si="3"/>
        <v>0.2008487195121951</v>
      </c>
      <c r="K10" s="6">
        <f t="shared" si="3"/>
        <v>11.577575000000001</v>
      </c>
      <c r="L10" s="6">
        <f t="shared" si="3"/>
        <v>6.7181975918818049</v>
      </c>
      <c r="M10" s="6">
        <f t="shared" si="3"/>
        <v>3.5099062500000002</v>
      </c>
      <c r="N10" s="6">
        <f t="shared" si="3"/>
        <v>0.31803367647058822</v>
      </c>
      <c r="O10" s="6">
        <f t="shared" si="3"/>
        <v>0.25932881578947375</v>
      </c>
      <c r="P10" s="6">
        <f t="shared" si="3"/>
        <v>0.14457414062500001</v>
      </c>
      <c r="Q10" s="6">
        <f t="shared" si="3"/>
        <v>5.7287460937500008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1</v>
      </c>
      <c r="AJ10" s="28">
        <v>0</v>
      </c>
      <c r="AK10" s="28">
        <v>0</v>
      </c>
      <c r="AL10" s="28">
        <v>0</v>
      </c>
      <c r="AM10" s="28">
        <v>1</v>
      </c>
      <c r="AN10" s="28">
        <v>1</v>
      </c>
      <c r="AO10" s="28">
        <v>1</v>
      </c>
      <c r="AP10" s="28">
        <v>0</v>
      </c>
    </row>
    <row r="11" spans="1:42" x14ac:dyDescent="0.2">
      <c r="A11" s="5" t="s">
        <v>1</v>
      </c>
      <c r="B11" s="34">
        <f t="shared" ref="B11:Q11" si="4">IF($F$3=B8,B9*B10,$AA$17+B25)</f>
        <v>370.52000000000004</v>
      </c>
      <c r="C11" s="34">
        <f t="shared" si="4"/>
        <v>372.98925000000008</v>
      </c>
      <c r="D11" s="34">
        <f t="shared" si="4"/>
        <v>339.21862500000003</v>
      </c>
      <c r="E11" s="34">
        <f t="shared" si="4"/>
        <v>489.2722500000001</v>
      </c>
      <c r="F11" s="34">
        <f t="shared" si="4"/>
        <v>312.72087500000004</v>
      </c>
      <c r="G11" s="34">
        <f t="shared" si="4"/>
        <v>436.86812499999996</v>
      </c>
      <c r="H11" s="34">
        <f t="shared" si="4"/>
        <v>364.30537500000003</v>
      </c>
      <c r="I11" s="34">
        <f t="shared" si="4"/>
        <v>385.19025000000011</v>
      </c>
      <c r="J11" s="34">
        <f t="shared" si="4"/>
        <v>411.73987499999998</v>
      </c>
      <c r="K11" s="34">
        <f t="shared" si="4"/>
        <v>289.43937500000004</v>
      </c>
      <c r="L11" s="34">
        <f t="shared" si="4"/>
        <v>319.43350000000009</v>
      </c>
      <c r="M11" s="34">
        <f t="shared" si="4"/>
        <v>308.87175000000002</v>
      </c>
      <c r="N11" s="34">
        <f t="shared" si="4"/>
        <v>270.32862499999999</v>
      </c>
      <c r="O11" s="34">
        <f t="shared" si="4"/>
        <v>246.36237500000004</v>
      </c>
      <c r="P11" s="34">
        <f t="shared" si="4"/>
        <v>231.31862500000003</v>
      </c>
      <c r="Q11" s="34">
        <f t="shared" si="4"/>
        <v>366.63975000000005</v>
      </c>
      <c r="Y11" s="27" t="s">
        <v>86</v>
      </c>
      <c r="AA11">
        <f t="shared" ref="AA11:AP11" si="5">IF(AA6+AA10=2,1,0)</f>
        <v>0</v>
      </c>
      <c r="AB11">
        <f t="shared" si="5"/>
        <v>0</v>
      </c>
      <c r="AC11">
        <f t="shared" si="5"/>
        <v>0</v>
      </c>
      <c r="AD11">
        <f t="shared" si="5"/>
        <v>0</v>
      </c>
      <c r="AE11">
        <f t="shared" si="5"/>
        <v>0</v>
      </c>
      <c r="AF11">
        <f t="shared" si="5"/>
        <v>0</v>
      </c>
      <c r="AG11">
        <f t="shared" si="5"/>
        <v>0</v>
      </c>
      <c r="AH11">
        <f t="shared" si="5"/>
        <v>0</v>
      </c>
      <c r="AI11">
        <f t="shared" si="5"/>
        <v>0</v>
      </c>
      <c r="AJ11">
        <f t="shared" si="5"/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  <c r="AP11">
        <f t="shared" si="5"/>
        <v>0</v>
      </c>
    </row>
    <row r="12" spans="1:42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Y12" s="26">
        <f>SUM(AA11:AP11)</f>
        <v>0</v>
      </c>
      <c r="Z12" s="25" t="s">
        <v>85</v>
      </c>
    </row>
    <row r="13" spans="1:42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Y13" s="4"/>
      <c r="Z13" s="4"/>
    </row>
    <row r="14" spans="1:42" x14ac:dyDescent="0.2">
      <c r="A14" s="5" t="s">
        <v>45</v>
      </c>
      <c r="B14" s="9">
        <v>24.5</v>
      </c>
      <c r="C14" s="9">
        <v>32</v>
      </c>
      <c r="D14" s="9">
        <v>22</v>
      </c>
      <c r="E14" s="9">
        <v>91.5</v>
      </c>
      <c r="F14" s="9">
        <v>65.8</v>
      </c>
      <c r="G14" s="9">
        <v>86.63</v>
      </c>
      <c r="H14" s="9">
        <v>37.619999999999997</v>
      </c>
      <c r="I14" s="9">
        <v>57.38</v>
      </c>
      <c r="J14" s="9">
        <v>79</v>
      </c>
      <c r="K14" s="9">
        <v>20</v>
      </c>
      <c r="L14" s="9">
        <v>60</v>
      </c>
      <c r="M14" s="9">
        <v>16</v>
      </c>
      <c r="N14" s="9">
        <v>13.72</v>
      </c>
      <c r="O14" s="9">
        <v>26</v>
      </c>
      <c r="P14" s="9">
        <v>15</v>
      </c>
      <c r="Q14" s="9">
        <v>14.4</v>
      </c>
      <c r="AA14" t="s">
        <v>16</v>
      </c>
    </row>
    <row r="15" spans="1:42" x14ac:dyDescent="0.2">
      <c r="A15" s="5" t="s">
        <v>46</v>
      </c>
      <c r="B15" s="10">
        <v>23.9</v>
      </c>
      <c r="C15" s="10">
        <v>23.9</v>
      </c>
      <c r="D15" s="10">
        <v>22.7</v>
      </c>
      <c r="E15" s="10">
        <v>35.5</v>
      </c>
      <c r="F15" s="10">
        <v>35.4</v>
      </c>
      <c r="G15" s="10">
        <v>54.7</v>
      </c>
      <c r="H15" s="10">
        <v>28.6</v>
      </c>
      <c r="I15" s="10">
        <v>31.6</v>
      </c>
      <c r="J15" s="10">
        <v>15.6</v>
      </c>
      <c r="K15" s="10">
        <v>27.1</v>
      </c>
      <c r="L15" s="10">
        <v>34.9</v>
      </c>
      <c r="M15" s="10">
        <v>6.2</v>
      </c>
      <c r="N15" s="10">
        <v>12.9</v>
      </c>
      <c r="O15" s="10">
        <v>13.6</v>
      </c>
      <c r="P15" s="10">
        <v>3.9</v>
      </c>
      <c r="Q15" s="10">
        <v>26.8</v>
      </c>
      <c r="AA15">
        <f t="shared" ref="AA15:AP15" si="6">IF($F$3=B8,B27,0)</f>
        <v>124.87112500000003</v>
      </c>
      <c r="AB15">
        <f t="shared" si="6"/>
        <v>0</v>
      </c>
      <c r="AC15">
        <f t="shared" si="6"/>
        <v>0</v>
      </c>
      <c r="AD15">
        <f t="shared" si="6"/>
        <v>0</v>
      </c>
      <c r="AE15">
        <f t="shared" si="6"/>
        <v>0</v>
      </c>
      <c r="AF15">
        <f t="shared" si="6"/>
        <v>0</v>
      </c>
      <c r="AG15">
        <f t="shared" si="6"/>
        <v>0</v>
      </c>
      <c r="AH15">
        <f t="shared" si="6"/>
        <v>0</v>
      </c>
      <c r="AI15">
        <f t="shared" si="6"/>
        <v>0</v>
      </c>
      <c r="AJ15">
        <f t="shared" si="6"/>
        <v>0</v>
      </c>
      <c r="AK15">
        <f t="shared" si="6"/>
        <v>0</v>
      </c>
      <c r="AL15">
        <f t="shared" si="6"/>
        <v>0</v>
      </c>
      <c r="AM15">
        <f t="shared" si="6"/>
        <v>0</v>
      </c>
      <c r="AN15">
        <f t="shared" si="6"/>
        <v>0</v>
      </c>
      <c r="AO15">
        <f t="shared" si="6"/>
        <v>0</v>
      </c>
      <c r="AP15">
        <f t="shared" si="6"/>
        <v>0</v>
      </c>
    </row>
    <row r="16" spans="1:42" x14ac:dyDescent="0.2">
      <c r="A16" s="5" t="s">
        <v>47</v>
      </c>
      <c r="B16" s="10">
        <v>18.5</v>
      </c>
      <c r="C16" s="10">
        <v>18.5</v>
      </c>
      <c r="D16" s="10">
        <v>18.5</v>
      </c>
      <c r="E16" s="10">
        <v>0</v>
      </c>
      <c r="F16" s="10">
        <v>0</v>
      </c>
      <c r="G16" s="10">
        <v>20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0</v>
      </c>
      <c r="P16" s="10">
        <v>0</v>
      </c>
      <c r="Q16" s="10">
        <v>10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4</v>
      </c>
      <c r="G17" s="10">
        <v>0</v>
      </c>
      <c r="H17" s="10">
        <v>5</v>
      </c>
      <c r="I17" s="10">
        <v>10</v>
      </c>
      <c r="J17" s="10">
        <v>0</v>
      </c>
      <c r="K17" s="10">
        <v>0</v>
      </c>
      <c r="L17" s="10">
        <v>0</v>
      </c>
      <c r="M17" s="10">
        <v>0</v>
      </c>
      <c r="N17" s="10">
        <v>6</v>
      </c>
      <c r="O17" s="10">
        <v>0</v>
      </c>
      <c r="P17" s="10">
        <v>0</v>
      </c>
      <c r="Q17" s="10">
        <v>0</v>
      </c>
      <c r="AA17">
        <f>SUM(AA15:AP15)</f>
        <v>124.87112500000003</v>
      </c>
    </row>
    <row r="18" spans="1:31" x14ac:dyDescent="0.2">
      <c r="A18" s="5" t="s">
        <v>49</v>
      </c>
      <c r="B18" s="10">
        <v>116.45</v>
      </c>
      <c r="C18" s="10">
        <v>109.9</v>
      </c>
      <c r="D18" s="10">
        <v>92.49</v>
      </c>
      <c r="E18" s="10">
        <v>124.94</v>
      </c>
      <c r="F18" s="10">
        <v>18.43</v>
      </c>
      <c r="G18" s="10">
        <v>55.67</v>
      </c>
      <c r="H18" s="10">
        <v>78.8</v>
      </c>
      <c r="I18" s="10">
        <v>55.76</v>
      </c>
      <c r="J18" s="10">
        <v>126.48</v>
      </c>
      <c r="K18" s="10">
        <v>51.6</v>
      </c>
      <c r="L18" s="10">
        <v>25.15</v>
      </c>
      <c r="M18" s="10">
        <v>91.21</v>
      </c>
      <c r="N18" s="10">
        <v>39.659999999999997</v>
      </c>
      <c r="O18" s="10">
        <v>29.45</v>
      </c>
      <c r="P18" s="10">
        <v>37.99</v>
      </c>
      <c r="Q18" s="10">
        <v>127.38</v>
      </c>
    </row>
    <row r="19" spans="1:31" x14ac:dyDescent="0.2">
      <c r="A19" s="5" t="s">
        <v>50</v>
      </c>
      <c r="B19" s="10">
        <v>8.1</v>
      </c>
      <c r="C19" s="10">
        <v>9.8000000000000007</v>
      </c>
      <c r="D19" s="10">
        <v>4.5</v>
      </c>
      <c r="E19" s="10">
        <v>14.1</v>
      </c>
      <c r="F19" s="10">
        <v>8.6</v>
      </c>
      <c r="G19" s="10">
        <v>19.5</v>
      </c>
      <c r="H19" s="10">
        <v>15.5</v>
      </c>
      <c r="I19" s="10">
        <v>24.5</v>
      </c>
      <c r="J19" s="10">
        <v>11</v>
      </c>
      <c r="K19" s="10">
        <v>15</v>
      </c>
      <c r="L19" s="10">
        <v>9.5</v>
      </c>
      <c r="M19" s="10">
        <v>13.1</v>
      </c>
      <c r="N19" s="10">
        <v>25</v>
      </c>
      <c r="O19" s="10">
        <v>0</v>
      </c>
      <c r="P19" s="10">
        <v>0</v>
      </c>
      <c r="Q19" s="10">
        <v>8.1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18.510000000000002</v>
      </c>
      <c r="C20" s="10">
        <v>18.34</v>
      </c>
      <c r="D20" s="10">
        <v>19.350000000000001</v>
      </c>
      <c r="E20" s="10">
        <v>26.55</v>
      </c>
      <c r="F20" s="10">
        <v>17.91</v>
      </c>
      <c r="G20" s="10">
        <v>20.260000000000002</v>
      </c>
      <c r="H20" s="10">
        <v>19.7</v>
      </c>
      <c r="I20" s="10">
        <v>18.739999999999998</v>
      </c>
      <c r="J20" s="10">
        <v>17.96</v>
      </c>
      <c r="K20" s="10">
        <v>17.59</v>
      </c>
      <c r="L20" s="10">
        <v>18.739999999999998</v>
      </c>
      <c r="M20" s="10">
        <v>21.83</v>
      </c>
      <c r="N20" s="10">
        <v>16.75</v>
      </c>
      <c r="O20" s="10">
        <v>19.52</v>
      </c>
      <c r="P20" s="10">
        <v>18.559999999999999</v>
      </c>
      <c r="Q20" s="10">
        <v>14.82</v>
      </c>
    </row>
    <row r="21" spans="1:31" x14ac:dyDescent="0.2">
      <c r="A21" s="5" t="s">
        <v>52</v>
      </c>
      <c r="B21" s="10">
        <v>24.81</v>
      </c>
      <c r="C21" s="10">
        <v>24.71</v>
      </c>
      <c r="D21" s="10">
        <v>25.06</v>
      </c>
      <c r="E21" s="10">
        <v>32.64</v>
      </c>
      <c r="F21" s="10">
        <v>25.42</v>
      </c>
      <c r="G21" s="10">
        <v>28.46</v>
      </c>
      <c r="H21" s="10">
        <v>25.32</v>
      </c>
      <c r="I21" s="10">
        <v>24.77</v>
      </c>
      <c r="J21" s="10">
        <v>24.46</v>
      </c>
      <c r="K21" s="10">
        <v>25.33</v>
      </c>
      <c r="L21" s="10">
        <v>26.24</v>
      </c>
      <c r="M21" s="10">
        <v>27.01</v>
      </c>
      <c r="N21" s="10">
        <v>24.17</v>
      </c>
      <c r="O21" s="10">
        <v>26.53</v>
      </c>
      <c r="P21" s="10">
        <v>25.15</v>
      </c>
      <c r="Q21" s="10">
        <v>21.53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24</v>
      </c>
      <c r="F22" s="10">
        <v>0</v>
      </c>
      <c r="G22" s="10">
        <v>0</v>
      </c>
      <c r="H22" s="10">
        <v>8.24</v>
      </c>
      <c r="I22" s="10">
        <v>6.16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</row>
    <row r="23" spans="1:31" x14ac:dyDescent="0.2">
      <c r="A23" s="5" t="s">
        <v>53</v>
      </c>
      <c r="B23" s="10">
        <v>2</v>
      </c>
      <c r="C23" s="10">
        <v>2</v>
      </c>
      <c r="D23" s="10">
        <v>2</v>
      </c>
      <c r="E23" s="10">
        <v>2</v>
      </c>
      <c r="F23" s="10">
        <v>5.5</v>
      </c>
      <c r="G23" s="10">
        <v>15.5</v>
      </c>
      <c r="H23" s="10">
        <v>12</v>
      </c>
      <c r="I23" s="10">
        <v>22</v>
      </c>
      <c r="J23" s="10">
        <v>2</v>
      </c>
      <c r="K23" s="10">
        <v>2</v>
      </c>
      <c r="L23" s="10">
        <v>10</v>
      </c>
      <c r="M23" s="10">
        <v>2</v>
      </c>
      <c r="N23" s="10">
        <v>2</v>
      </c>
      <c r="O23" s="10">
        <v>2</v>
      </c>
      <c r="P23" s="10">
        <v>2</v>
      </c>
      <c r="Q23" s="10">
        <v>10</v>
      </c>
    </row>
    <row r="24" spans="1:31" x14ac:dyDescent="0.2">
      <c r="A24" s="5" t="s">
        <v>54</v>
      </c>
      <c r="B24" s="18">
        <f t="shared" ref="B24:Q24" si="7">SUM(B14:B23)*$AE$19*6/12</f>
        <v>8.8788750000000007</v>
      </c>
      <c r="C24" s="18">
        <f t="shared" si="7"/>
        <v>8.9681250000000006</v>
      </c>
      <c r="D24" s="18">
        <f t="shared" si="7"/>
        <v>7.7474999999999996</v>
      </c>
      <c r="E24" s="18">
        <f t="shared" si="7"/>
        <v>13.171124999999998</v>
      </c>
      <c r="F24" s="18">
        <f t="shared" si="7"/>
        <v>6.7897500000000006</v>
      </c>
      <c r="G24" s="18">
        <f t="shared" si="7"/>
        <v>11.276999999999999</v>
      </c>
      <c r="H24" s="18">
        <f t="shared" si="7"/>
        <v>8.6542499999999993</v>
      </c>
      <c r="I24" s="18">
        <f t="shared" si="7"/>
        <v>9.4091250000000013</v>
      </c>
      <c r="J24" s="18">
        <f t="shared" si="7"/>
        <v>10.36875</v>
      </c>
      <c r="K24" s="18">
        <f t="shared" si="7"/>
        <v>5.9482499999999989</v>
      </c>
      <c r="L24" s="18">
        <f t="shared" si="7"/>
        <v>7.0323750000000009</v>
      </c>
      <c r="M24" s="18">
        <f t="shared" si="7"/>
        <v>6.6506249999999989</v>
      </c>
      <c r="N24" s="18">
        <f t="shared" si="7"/>
        <v>5.2574999999999994</v>
      </c>
      <c r="O24" s="18">
        <f t="shared" si="7"/>
        <v>4.3912499999999994</v>
      </c>
      <c r="P24" s="18">
        <f t="shared" si="7"/>
        <v>3.8474999999999997</v>
      </c>
      <c r="Q24" s="18">
        <f t="shared" si="7"/>
        <v>8.738624999999999</v>
      </c>
    </row>
    <row r="25" spans="1:31" x14ac:dyDescent="0.2">
      <c r="A25" s="5" t="s">
        <v>55</v>
      </c>
      <c r="B25" s="35">
        <f t="shared" ref="B25:Q25" si="8">SUM(B14:B24)</f>
        <v>245.648875</v>
      </c>
      <c r="C25" s="35">
        <f t="shared" si="8"/>
        <v>248.11812500000002</v>
      </c>
      <c r="D25" s="35">
        <f t="shared" si="8"/>
        <v>214.3475</v>
      </c>
      <c r="E25" s="35">
        <f t="shared" si="8"/>
        <v>364.40112500000004</v>
      </c>
      <c r="F25" s="35">
        <f t="shared" si="8"/>
        <v>187.84975</v>
      </c>
      <c r="G25" s="35">
        <f t="shared" si="8"/>
        <v>311.99699999999996</v>
      </c>
      <c r="H25" s="35">
        <f t="shared" si="8"/>
        <v>239.43424999999996</v>
      </c>
      <c r="I25" s="35">
        <f t="shared" si="8"/>
        <v>260.31912500000004</v>
      </c>
      <c r="J25" s="35">
        <f t="shared" si="8"/>
        <v>286.86874999999998</v>
      </c>
      <c r="K25" s="35">
        <f t="shared" si="8"/>
        <v>164.56825000000001</v>
      </c>
      <c r="L25" s="35">
        <f t="shared" si="8"/>
        <v>194.56237500000003</v>
      </c>
      <c r="M25" s="35">
        <f t="shared" si="8"/>
        <v>184.00062499999996</v>
      </c>
      <c r="N25" s="35">
        <f t="shared" si="8"/>
        <v>145.45749999999998</v>
      </c>
      <c r="O25" s="35">
        <f t="shared" si="8"/>
        <v>121.49124999999999</v>
      </c>
      <c r="P25" s="35">
        <f t="shared" si="8"/>
        <v>106.44749999999999</v>
      </c>
      <c r="Q25" s="35">
        <f t="shared" si="8"/>
        <v>241.76862499999999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31" x14ac:dyDescent="0.2">
      <c r="A27" s="5" t="s">
        <v>56</v>
      </c>
      <c r="B27" s="34">
        <f t="shared" ref="B27:Q27" si="9">B11-B25</f>
        <v>124.87112500000003</v>
      </c>
      <c r="C27" s="34">
        <f t="shared" si="9"/>
        <v>124.87112500000006</v>
      </c>
      <c r="D27" s="34">
        <f t="shared" si="9"/>
        <v>124.87112500000003</v>
      </c>
      <c r="E27" s="34">
        <f t="shared" si="9"/>
        <v>124.87112500000006</v>
      </c>
      <c r="F27" s="34">
        <f t="shared" si="9"/>
        <v>124.87112500000003</v>
      </c>
      <c r="G27" s="34">
        <f t="shared" si="9"/>
        <v>124.87112500000001</v>
      </c>
      <c r="H27" s="34">
        <f t="shared" si="9"/>
        <v>124.87112500000006</v>
      </c>
      <c r="I27" s="34">
        <f t="shared" si="9"/>
        <v>124.87112500000006</v>
      </c>
      <c r="J27" s="34">
        <f t="shared" si="9"/>
        <v>124.87112500000001</v>
      </c>
      <c r="K27" s="34">
        <f t="shared" si="9"/>
        <v>124.87112500000003</v>
      </c>
      <c r="L27" s="34">
        <f t="shared" si="9"/>
        <v>124.87112500000006</v>
      </c>
      <c r="M27" s="34">
        <f t="shared" si="9"/>
        <v>124.87112500000006</v>
      </c>
      <c r="N27" s="34">
        <f t="shared" si="9"/>
        <v>124.87112500000001</v>
      </c>
      <c r="O27" s="34">
        <f t="shared" si="9"/>
        <v>124.87112500000005</v>
      </c>
      <c r="P27" s="34">
        <f t="shared" si="9"/>
        <v>124.87112500000003</v>
      </c>
      <c r="Q27" s="34">
        <f t="shared" si="9"/>
        <v>124.87112500000006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Q8">
    <cfRule type="cellIs" dxfId="67" priority="8" stopIfTrue="1" operator="equal">
      <formula>$F$3</formula>
    </cfRule>
  </conditionalFormatting>
  <conditionalFormatting sqref="F7:J7">
    <cfRule type="cellIs" dxfId="66" priority="9" stopIfTrue="1" operator="equal">
      <formula>1</formula>
    </cfRule>
  </conditionalFormatting>
  <conditionalFormatting sqref="B10:P10">
    <cfRule type="expression" dxfId="65" priority="6">
      <formula>AA10=1</formula>
    </cfRule>
    <cfRule type="expression" dxfId="64" priority="10" stopIfTrue="1">
      <formula>AA6=1</formula>
    </cfRule>
  </conditionalFormatting>
  <conditionalFormatting sqref="F4">
    <cfRule type="expression" dxfId="63" priority="5" stopIfTrue="1">
      <formula>$Y$12=1</formula>
    </cfRule>
  </conditionalFormatting>
  <conditionalFormatting sqref="F5">
    <cfRule type="expression" dxfId="62" priority="4" stopIfTrue="1">
      <formula>$Y$12=1</formula>
    </cfRule>
  </conditionalFormatting>
  <conditionalFormatting sqref="F6">
    <cfRule type="expression" dxfId="61" priority="3" stopIfTrue="1">
      <formula>$Y$12=1</formula>
    </cfRule>
  </conditionalFormatting>
  <conditionalFormatting sqref="Q10">
    <cfRule type="expression" dxfId="60" priority="1">
      <formula>AP10=1</formula>
    </cfRule>
    <cfRule type="expression" dxfId="59" priority="2" stopIfTrue="1">
      <formula>AP6=1</formula>
    </cfRule>
  </conditionalFormatting>
  <dataValidations count="1">
    <dataValidation type="list" allowBlank="1" showInputMessage="1" showErrorMessage="1" sqref="F3" xr:uid="{00000000-0002-0000-0400-000000000000}">
      <formula1>$B$8:$Q$8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R31"/>
  <sheetViews>
    <sheetView showGridLines="0" workbookViewId="0">
      <pane xSplit="1" topLeftCell="B1" activePane="topRight" state="frozen"/>
      <selection pane="topRight" activeCell="K1" sqref="K1"/>
    </sheetView>
  </sheetViews>
  <sheetFormatPr defaultRowHeight="12.75" x14ac:dyDescent="0.2"/>
  <cols>
    <col min="1" max="1" width="13.42578125" customWidth="1"/>
    <col min="2" max="18" width="9.7109375" customWidth="1"/>
    <col min="23" max="23" width="9.140625" customWidth="1"/>
    <col min="24" max="26" width="9.140625" hidden="1" customWidth="1"/>
    <col min="27" max="43" width="8.85546875" hidden="1" customWidth="1"/>
    <col min="44" max="44" width="9.140625" hidden="1" customWidth="1"/>
    <col min="45" max="46" width="9.140625" customWidth="1"/>
  </cols>
  <sheetData>
    <row r="1" spans="1:43" x14ac:dyDescent="0.2">
      <c r="A1" s="2" t="s">
        <v>74</v>
      </c>
      <c r="B1" s="2"/>
      <c r="C1" s="2"/>
      <c r="G1" s="2"/>
      <c r="J1" s="22"/>
      <c r="R1" s="2"/>
    </row>
    <row r="2" spans="1:43" x14ac:dyDescent="0.2">
      <c r="C2" s="2"/>
      <c r="D2" s="2"/>
      <c r="Y2" s="25"/>
      <c r="Z2" s="25"/>
      <c r="AA2" s="4"/>
      <c r="AB2" s="4"/>
    </row>
    <row r="3" spans="1:43" x14ac:dyDescent="0.2">
      <c r="B3" s="22" t="s">
        <v>59</v>
      </c>
      <c r="C3" s="22"/>
      <c r="D3" s="22"/>
      <c r="E3" s="5"/>
      <c r="F3" s="24" t="s">
        <v>3</v>
      </c>
      <c r="Q3" s="3"/>
      <c r="Y3" s="4"/>
      <c r="Z3" s="4"/>
    </row>
    <row r="4" spans="1:43" x14ac:dyDescent="0.2">
      <c r="B4" s="5" t="s">
        <v>40</v>
      </c>
      <c r="C4" s="20" t="str">
        <f>F3</f>
        <v>Soybean</v>
      </c>
      <c r="D4" s="5" t="s">
        <v>39</v>
      </c>
      <c r="E4" s="5"/>
      <c r="F4" s="9">
        <v>10.1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>B8</f>
        <v>S. Wht</v>
      </c>
      <c r="AB4" t="str">
        <f t="shared" ref="AB4:AQ4" si="0">C8</f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Drybeans</v>
      </c>
      <c r="AG4" t="str">
        <f t="shared" si="0"/>
        <v>Oil Snflr</v>
      </c>
      <c r="AH4" t="str">
        <f t="shared" si="0"/>
        <v>Conf Snflr</v>
      </c>
      <c r="AI4" t="str">
        <f t="shared" si="0"/>
        <v>Canola</v>
      </c>
      <c r="AJ4" t="str">
        <f t="shared" si="0"/>
        <v>Flax</v>
      </c>
      <c r="AK4" t="str">
        <f t="shared" si="0"/>
        <v>Field Pea</v>
      </c>
      <c r="AL4" t="str">
        <f t="shared" si="0"/>
        <v>Oats</v>
      </c>
      <c r="AM4" t="str">
        <f t="shared" si="0"/>
        <v>Mustard</v>
      </c>
      <c r="AN4" t="str">
        <f t="shared" si="0"/>
        <v>Buckwht</v>
      </c>
      <c r="AO4" t="str">
        <f t="shared" si="0"/>
        <v>Millet</v>
      </c>
      <c r="AP4" t="str">
        <f t="shared" si="0"/>
        <v>W.Wht</v>
      </c>
      <c r="AQ4" t="str">
        <f t="shared" si="0"/>
        <v>Rye</v>
      </c>
    </row>
    <row r="5" spans="1:43" x14ac:dyDescent="0.2">
      <c r="B5" s="5" t="s">
        <v>44</v>
      </c>
      <c r="C5" s="5"/>
      <c r="D5" s="5"/>
      <c r="E5" s="5"/>
      <c r="F5" s="9">
        <v>-0.6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1</v>
      </c>
      <c r="AM5" s="23">
        <v>0</v>
      </c>
      <c r="AN5" s="23">
        <v>0</v>
      </c>
      <c r="AO5" s="23">
        <v>0</v>
      </c>
      <c r="AP5" s="23">
        <v>1</v>
      </c>
      <c r="AQ5" s="23">
        <v>0</v>
      </c>
    </row>
    <row r="6" spans="1:43" x14ac:dyDescent="0.2">
      <c r="B6" s="5" t="s">
        <v>41</v>
      </c>
      <c r="C6" s="20" t="str">
        <f>F3</f>
        <v>Soybean</v>
      </c>
      <c r="D6" s="5" t="s">
        <v>42</v>
      </c>
      <c r="E6" s="5"/>
      <c r="F6" s="21">
        <f>F4+F5</f>
        <v>9.5</v>
      </c>
      <c r="G6" s="4"/>
      <c r="Y6" s="4" t="s">
        <v>60</v>
      </c>
      <c r="Z6" s="4"/>
      <c r="AA6">
        <f>IF($F$3=B8,1,0)</f>
        <v>0</v>
      </c>
      <c r="AB6">
        <f t="shared" ref="AB6:AH6" si="1">IF($F$3=C8,1,0)</f>
        <v>0</v>
      </c>
      <c r="AC6">
        <f t="shared" si="1"/>
        <v>0</v>
      </c>
      <c r="AD6">
        <f t="shared" si="1"/>
        <v>0</v>
      </c>
      <c r="AE6">
        <f t="shared" si="1"/>
        <v>1</v>
      </c>
      <c r="AF6">
        <f t="shared" si="1"/>
        <v>0</v>
      </c>
      <c r="AG6">
        <f t="shared" si="1"/>
        <v>0</v>
      </c>
      <c r="AH6">
        <f t="shared" si="1"/>
        <v>0</v>
      </c>
      <c r="AI6">
        <f>IF($F$3=J8,1,0)</f>
        <v>0</v>
      </c>
      <c r="AJ6">
        <f>IF($F$3=K8,1,0)</f>
        <v>0</v>
      </c>
      <c r="AK6">
        <f>IF($F$3=L8,1,0)</f>
        <v>0</v>
      </c>
      <c r="AL6">
        <f t="shared" ref="AL6:AQ6" si="2">IF($F$3=M8,1,0)</f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>
        <f t="shared" si="2"/>
        <v>0</v>
      </c>
    </row>
    <row r="7" spans="1:43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0</v>
      </c>
      <c r="AB7">
        <f t="shared" ref="AB7:AQ7" si="3">IF(AB5+AB6=2,1,0)</f>
        <v>0</v>
      </c>
      <c r="AC7">
        <f t="shared" si="3"/>
        <v>0</v>
      </c>
      <c r="AD7">
        <f t="shared" si="3"/>
        <v>0</v>
      </c>
      <c r="AE7">
        <f t="shared" si="3"/>
        <v>1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J7">
        <f t="shared" si="3"/>
        <v>0</v>
      </c>
      <c r="AK7">
        <f t="shared" si="3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0</v>
      </c>
    </row>
    <row r="8" spans="1:43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5</v>
      </c>
      <c r="H8" s="17" t="s">
        <v>6</v>
      </c>
      <c r="I8" s="17" t="s">
        <v>15</v>
      </c>
      <c r="J8" s="17" t="s">
        <v>7</v>
      </c>
      <c r="K8" s="17" t="s">
        <v>8</v>
      </c>
      <c r="L8" s="17" t="s">
        <v>10</v>
      </c>
      <c r="M8" s="17" t="s">
        <v>12</v>
      </c>
      <c r="N8" s="17" t="s">
        <v>72</v>
      </c>
      <c r="O8" s="17" t="s">
        <v>79</v>
      </c>
      <c r="P8" s="17" t="s">
        <v>80</v>
      </c>
      <c r="Q8" s="17" t="s">
        <v>62</v>
      </c>
      <c r="R8" s="17" t="s">
        <v>81</v>
      </c>
      <c r="Y8" s="26">
        <f>SUM(AA7:AQ7)</f>
        <v>1</v>
      </c>
      <c r="Z8" s="25" t="s">
        <v>84</v>
      </c>
    </row>
    <row r="9" spans="1:43" x14ac:dyDescent="0.2">
      <c r="A9" s="5" t="s">
        <v>0</v>
      </c>
      <c r="B9" s="8">
        <v>54</v>
      </c>
      <c r="C9" s="8">
        <v>54</v>
      </c>
      <c r="D9" s="8">
        <v>71</v>
      </c>
      <c r="E9" s="8">
        <v>145</v>
      </c>
      <c r="F9" s="8">
        <v>35</v>
      </c>
      <c r="G9" s="8">
        <v>1720</v>
      </c>
      <c r="H9" s="8">
        <v>2030</v>
      </c>
      <c r="I9" s="8">
        <v>1800</v>
      </c>
      <c r="J9" s="8">
        <v>1680</v>
      </c>
      <c r="K9" s="8">
        <v>18</v>
      </c>
      <c r="L9" s="8">
        <v>33.25</v>
      </c>
      <c r="M9" s="8">
        <v>79</v>
      </c>
      <c r="N9" s="8">
        <v>800</v>
      </c>
      <c r="O9" s="8">
        <v>950</v>
      </c>
      <c r="P9" s="8">
        <v>1700</v>
      </c>
      <c r="Q9" s="8">
        <v>59</v>
      </c>
      <c r="R9" s="8">
        <v>47</v>
      </c>
    </row>
    <row r="10" spans="1:43" x14ac:dyDescent="0.2">
      <c r="A10" s="19" t="s">
        <v>43</v>
      </c>
      <c r="B10" s="6">
        <f>IF($F$3=B8,$F$6,B11/B9)</f>
        <v>7.1053749999999996</v>
      </c>
      <c r="C10" s="6">
        <f t="shared" ref="C10:R10" si="4">IF($F$3=C8,$F$6,C11/C9)</f>
        <v>7.2033611111111115</v>
      </c>
      <c r="D10" s="6">
        <f t="shared" si="4"/>
        <v>5.0067693661971839</v>
      </c>
      <c r="E10" s="6">
        <f t="shared" si="4"/>
        <v>3.7782310344827592</v>
      </c>
      <c r="F10" s="6">
        <f t="shared" si="4"/>
        <v>9.5</v>
      </c>
      <c r="G10" s="6">
        <f t="shared" si="4"/>
        <v>0.27014927325581395</v>
      </c>
      <c r="H10" s="6">
        <f t="shared" si="4"/>
        <v>0.18964371921182266</v>
      </c>
      <c r="I10" s="6">
        <f t="shared" si="4"/>
        <v>0.23233194444444444</v>
      </c>
      <c r="J10" s="6">
        <f t="shared" si="4"/>
        <v>0.24459181547619047</v>
      </c>
      <c r="K10" s="6">
        <f t="shared" si="4"/>
        <v>16.549388888888888</v>
      </c>
      <c r="L10" s="6">
        <f t="shared" si="4"/>
        <v>10.140725563909774</v>
      </c>
      <c r="M10" s="6">
        <f t="shared" si="4"/>
        <v>4.0762183544303801</v>
      </c>
      <c r="N10" s="6">
        <f t="shared" si="4"/>
        <v>0.33878515625</v>
      </c>
      <c r="O10" s="6">
        <f t="shared" si="4"/>
        <v>0.29617013157894739</v>
      </c>
      <c r="P10" s="6">
        <f t="shared" si="4"/>
        <v>0.15555904411764707</v>
      </c>
      <c r="Q10" s="6">
        <f t="shared" si="4"/>
        <v>6.4585593220338993</v>
      </c>
      <c r="R10" s="6">
        <f t="shared" si="4"/>
        <v>6.9168563829787244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1</v>
      </c>
      <c r="AJ10" s="28">
        <v>0</v>
      </c>
      <c r="AK10" s="28">
        <v>0</v>
      </c>
      <c r="AL10" s="28">
        <v>0</v>
      </c>
      <c r="AM10" s="28">
        <v>1</v>
      </c>
      <c r="AN10" s="28">
        <v>1</v>
      </c>
      <c r="AO10" s="28">
        <v>1</v>
      </c>
      <c r="AP10" s="28">
        <v>0</v>
      </c>
      <c r="AQ10" s="28">
        <v>0</v>
      </c>
    </row>
    <row r="11" spans="1:43" x14ac:dyDescent="0.2">
      <c r="A11" s="5" t="s">
        <v>1</v>
      </c>
      <c r="B11" s="34">
        <f t="shared" ref="B11:R11" si="5">IF($F$3=B8,B9*B10,$AA$17+B25)</f>
        <v>383.69024999999999</v>
      </c>
      <c r="C11" s="34">
        <f t="shared" si="5"/>
        <v>388.98150000000004</v>
      </c>
      <c r="D11" s="34">
        <f t="shared" si="5"/>
        <v>355.48062500000003</v>
      </c>
      <c r="E11" s="34">
        <f t="shared" si="5"/>
        <v>547.84350000000006</v>
      </c>
      <c r="F11" s="34">
        <f t="shared" si="5"/>
        <v>332.5</v>
      </c>
      <c r="G11" s="34">
        <f t="shared" si="5"/>
        <v>464.65674999999999</v>
      </c>
      <c r="H11" s="34">
        <f t="shared" si="5"/>
        <v>384.97674999999998</v>
      </c>
      <c r="I11" s="34">
        <f t="shared" si="5"/>
        <v>418.19749999999999</v>
      </c>
      <c r="J11" s="34">
        <f t="shared" si="5"/>
        <v>410.91424999999998</v>
      </c>
      <c r="K11" s="34">
        <f t="shared" si="5"/>
        <v>297.88900000000001</v>
      </c>
      <c r="L11" s="34">
        <f t="shared" si="5"/>
        <v>337.179125</v>
      </c>
      <c r="M11" s="34">
        <f t="shared" si="5"/>
        <v>322.02125000000001</v>
      </c>
      <c r="N11" s="34">
        <f t="shared" si="5"/>
        <v>271.02812499999999</v>
      </c>
      <c r="O11" s="34">
        <f t="shared" si="5"/>
        <v>281.361625</v>
      </c>
      <c r="P11" s="34">
        <f t="shared" si="5"/>
        <v>264.45037500000001</v>
      </c>
      <c r="Q11" s="34">
        <f t="shared" si="5"/>
        <v>381.05500000000006</v>
      </c>
      <c r="R11" s="34">
        <f t="shared" si="5"/>
        <v>325.09225000000004</v>
      </c>
      <c r="Y11" s="27" t="s">
        <v>86</v>
      </c>
      <c r="AA11">
        <f t="shared" ref="AA11:AQ11" si="6">IF(AA6+AA10=2,1,0)</f>
        <v>0</v>
      </c>
      <c r="AB11">
        <f t="shared" si="6"/>
        <v>0</v>
      </c>
      <c r="AC11">
        <f t="shared" si="6"/>
        <v>0</v>
      </c>
      <c r="AD11">
        <f t="shared" si="6"/>
        <v>0</v>
      </c>
      <c r="AE11">
        <f t="shared" si="6"/>
        <v>0</v>
      </c>
      <c r="AF11">
        <f t="shared" si="6"/>
        <v>0</v>
      </c>
      <c r="AG11">
        <f t="shared" si="6"/>
        <v>0</v>
      </c>
      <c r="AH11">
        <f t="shared" si="6"/>
        <v>0</v>
      </c>
      <c r="AI11">
        <f t="shared" si="6"/>
        <v>0</v>
      </c>
      <c r="AJ11">
        <f t="shared" si="6"/>
        <v>0</v>
      </c>
      <c r="AK11">
        <f t="shared" si="6"/>
        <v>0</v>
      </c>
      <c r="AL11">
        <f t="shared" si="6"/>
        <v>0</v>
      </c>
      <c r="AM11">
        <f t="shared" si="6"/>
        <v>0</v>
      </c>
      <c r="AN11">
        <f t="shared" si="6"/>
        <v>0</v>
      </c>
      <c r="AO11">
        <f t="shared" si="6"/>
        <v>0</v>
      </c>
      <c r="AP11">
        <f t="shared" si="6"/>
        <v>0</v>
      </c>
      <c r="AQ11">
        <f t="shared" si="6"/>
        <v>0</v>
      </c>
    </row>
    <row r="12" spans="1:43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Y12" s="26">
        <f>SUM(AA11:AQ11)</f>
        <v>0</v>
      </c>
      <c r="Z12" s="25" t="s">
        <v>85</v>
      </c>
    </row>
    <row r="13" spans="1:43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Y13" s="4"/>
      <c r="Z13" s="4"/>
    </row>
    <row r="14" spans="1:43" x14ac:dyDescent="0.2">
      <c r="A14" s="5" t="s">
        <v>45</v>
      </c>
      <c r="B14" s="9">
        <v>24.5</v>
      </c>
      <c r="C14" s="9">
        <v>28</v>
      </c>
      <c r="D14" s="9">
        <v>19.25</v>
      </c>
      <c r="E14" s="9">
        <v>94.5</v>
      </c>
      <c r="F14" s="9">
        <v>65.8</v>
      </c>
      <c r="G14" s="9">
        <v>86.63</v>
      </c>
      <c r="H14" s="9">
        <v>37.619999999999997</v>
      </c>
      <c r="I14" s="9">
        <v>57.38</v>
      </c>
      <c r="J14" s="9">
        <v>79</v>
      </c>
      <c r="K14" s="9">
        <v>20</v>
      </c>
      <c r="L14" s="9">
        <v>60</v>
      </c>
      <c r="M14" s="9">
        <v>16</v>
      </c>
      <c r="N14" s="9">
        <v>13.72</v>
      </c>
      <c r="O14" s="9">
        <v>26</v>
      </c>
      <c r="P14" s="9">
        <v>15</v>
      </c>
      <c r="Q14" s="9">
        <v>14.4</v>
      </c>
      <c r="R14" s="9">
        <v>12</v>
      </c>
      <c r="AA14" t="s">
        <v>16</v>
      </c>
    </row>
    <row r="15" spans="1:43" x14ac:dyDescent="0.2">
      <c r="A15" s="5" t="s">
        <v>46</v>
      </c>
      <c r="B15" s="10">
        <v>23.9</v>
      </c>
      <c r="C15" s="10">
        <v>23.9</v>
      </c>
      <c r="D15" s="10">
        <v>22.7</v>
      </c>
      <c r="E15" s="10">
        <v>35.5</v>
      </c>
      <c r="F15" s="10">
        <v>35.4</v>
      </c>
      <c r="G15" s="10">
        <v>54.7</v>
      </c>
      <c r="H15" s="10">
        <v>28.6</v>
      </c>
      <c r="I15" s="10">
        <v>31.6</v>
      </c>
      <c r="J15" s="10">
        <v>15.6</v>
      </c>
      <c r="K15" s="10">
        <v>27.1</v>
      </c>
      <c r="L15" s="10">
        <v>34.9</v>
      </c>
      <c r="M15" s="10">
        <v>6.2</v>
      </c>
      <c r="N15" s="10">
        <v>12.9</v>
      </c>
      <c r="O15" s="10">
        <v>13.6</v>
      </c>
      <c r="P15" s="10">
        <v>3.9</v>
      </c>
      <c r="Q15" s="10">
        <v>26.8</v>
      </c>
      <c r="R15" s="10">
        <v>4</v>
      </c>
      <c r="AA15">
        <f t="shared" ref="AA15:AQ15" si="7">IF($F$3=B8,B27,0)</f>
        <v>0</v>
      </c>
      <c r="AB15">
        <f t="shared" si="7"/>
        <v>0</v>
      </c>
      <c r="AC15">
        <f t="shared" si="7"/>
        <v>0</v>
      </c>
      <c r="AD15">
        <f t="shared" si="7"/>
        <v>0</v>
      </c>
      <c r="AE15">
        <f t="shared" si="7"/>
        <v>158.87437500000001</v>
      </c>
      <c r="AF15">
        <f t="shared" si="7"/>
        <v>0</v>
      </c>
      <c r="AG15">
        <f t="shared" si="7"/>
        <v>0</v>
      </c>
      <c r="AH15">
        <f t="shared" si="7"/>
        <v>0</v>
      </c>
      <c r="AI15">
        <f t="shared" si="7"/>
        <v>0</v>
      </c>
      <c r="AJ15">
        <f t="shared" si="7"/>
        <v>0</v>
      </c>
      <c r="AK15">
        <f t="shared" si="7"/>
        <v>0</v>
      </c>
      <c r="AL15">
        <f t="shared" si="7"/>
        <v>0</v>
      </c>
      <c r="AM15">
        <f t="shared" si="7"/>
        <v>0</v>
      </c>
      <c r="AN15">
        <f t="shared" si="7"/>
        <v>0</v>
      </c>
      <c r="AO15">
        <f t="shared" si="7"/>
        <v>0</v>
      </c>
      <c r="AP15">
        <f t="shared" si="7"/>
        <v>0</v>
      </c>
      <c r="AQ15">
        <f t="shared" si="7"/>
        <v>0</v>
      </c>
    </row>
    <row r="16" spans="1:43" x14ac:dyDescent="0.2">
      <c r="A16" s="5" t="s">
        <v>47</v>
      </c>
      <c r="B16" s="10">
        <v>18.5</v>
      </c>
      <c r="C16" s="10">
        <v>18.5</v>
      </c>
      <c r="D16" s="10">
        <v>18.5</v>
      </c>
      <c r="E16" s="10">
        <v>0</v>
      </c>
      <c r="F16" s="10">
        <v>0</v>
      </c>
      <c r="G16" s="10">
        <v>20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0</v>
      </c>
      <c r="O16" s="10">
        <v>0</v>
      </c>
      <c r="P16" s="10">
        <v>0</v>
      </c>
      <c r="Q16" s="10">
        <v>10</v>
      </c>
      <c r="R16" s="10">
        <v>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4</v>
      </c>
      <c r="G17" s="10">
        <v>0</v>
      </c>
      <c r="H17" s="10">
        <v>5</v>
      </c>
      <c r="I17" s="10">
        <v>10</v>
      </c>
      <c r="J17" s="10">
        <v>0</v>
      </c>
      <c r="K17" s="10">
        <v>0</v>
      </c>
      <c r="L17" s="10">
        <v>0</v>
      </c>
      <c r="M17" s="10">
        <v>0</v>
      </c>
      <c r="N17" s="10">
        <v>6</v>
      </c>
      <c r="O17" s="10">
        <v>0</v>
      </c>
      <c r="P17" s="10">
        <v>0</v>
      </c>
      <c r="Q17" s="10">
        <v>0</v>
      </c>
      <c r="R17" s="10">
        <v>0</v>
      </c>
      <c r="AA17">
        <f>SUM(AA15:AQ15)</f>
        <v>158.87437500000001</v>
      </c>
    </row>
    <row r="18" spans="1:31" x14ac:dyDescent="0.2">
      <c r="A18" s="5" t="s">
        <v>49</v>
      </c>
      <c r="B18" s="10">
        <v>98.43</v>
      </c>
      <c r="C18" s="10">
        <v>98.43</v>
      </c>
      <c r="D18" s="10">
        <v>78.599999999999994</v>
      </c>
      <c r="E18" s="10">
        <v>141.84</v>
      </c>
      <c r="F18" s="10">
        <v>12.6</v>
      </c>
      <c r="G18" s="10">
        <v>58.55</v>
      </c>
      <c r="H18" s="10">
        <v>71.67</v>
      </c>
      <c r="I18" s="10">
        <v>62.01</v>
      </c>
      <c r="J18" s="10">
        <v>96.55</v>
      </c>
      <c r="K18" s="10">
        <v>30.41</v>
      </c>
      <c r="L18" s="10">
        <v>13.9</v>
      </c>
      <c r="M18" s="10">
        <v>74.14</v>
      </c>
      <c r="N18" s="10">
        <v>32.61</v>
      </c>
      <c r="O18" s="10">
        <v>25.66</v>
      </c>
      <c r="P18" s="10">
        <v>36.97</v>
      </c>
      <c r="Q18" s="10">
        <v>108.79</v>
      </c>
      <c r="R18" s="10">
        <v>83.91</v>
      </c>
    </row>
    <row r="19" spans="1:31" x14ac:dyDescent="0.2">
      <c r="A19" s="5" t="s">
        <v>50</v>
      </c>
      <c r="B19" s="10">
        <v>6.5</v>
      </c>
      <c r="C19" s="10">
        <v>8.1</v>
      </c>
      <c r="D19" s="10">
        <v>4.5</v>
      </c>
      <c r="E19" s="10">
        <v>10.7</v>
      </c>
      <c r="F19" s="10">
        <v>5.0999999999999996</v>
      </c>
      <c r="G19" s="10">
        <v>10.5</v>
      </c>
      <c r="H19" s="10">
        <v>10</v>
      </c>
      <c r="I19" s="10">
        <v>15.5</v>
      </c>
      <c r="J19" s="10">
        <v>8</v>
      </c>
      <c r="K19" s="10">
        <v>12</v>
      </c>
      <c r="L19" s="10">
        <v>6</v>
      </c>
      <c r="M19" s="10">
        <v>10.9</v>
      </c>
      <c r="N19" s="10">
        <v>0</v>
      </c>
      <c r="O19" s="10">
        <v>9.5</v>
      </c>
      <c r="P19" s="10">
        <v>0</v>
      </c>
      <c r="Q19" s="10">
        <v>6.5</v>
      </c>
      <c r="R19" s="10">
        <v>14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18.22</v>
      </c>
      <c r="C20" s="10">
        <v>18.22</v>
      </c>
      <c r="D20" s="10">
        <v>19.059999999999999</v>
      </c>
      <c r="E20" s="10">
        <v>27.94</v>
      </c>
      <c r="F20" s="10">
        <v>15.61</v>
      </c>
      <c r="G20" s="10">
        <v>20.34</v>
      </c>
      <c r="H20" s="10">
        <v>19.64</v>
      </c>
      <c r="I20" s="10">
        <v>19.22</v>
      </c>
      <c r="J20" s="10">
        <v>17.55</v>
      </c>
      <c r="K20" s="10">
        <v>17.32</v>
      </c>
      <c r="L20" s="10">
        <v>18.18</v>
      </c>
      <c r="M20" s="10">
        <v>21.3</v>
      </c>
      <c r="N20" s="10">
        <v>16.72</v>
      </c>
      <c r="O20" s="10">
        <v>16.98</v>
      </c>
      <c r="P20" s="10">
        <v>18.670000000000002</v>
      </c>
      <c r="Q20" s="10">
        <v>15.77</v>
      </c>
      <c r="R20" s="10">
        <v>15.15</v>
      </c>
    </row>
    <row r="21" spans="1:31" x14ac:dyDescent="0.2">
      <c r="A21" s="5" t="s">
        <v>52</v>
      </c>
      <c r="B21" s="10">
        <v>24.64</v>
      </c>
      <c r="C21" s="10">
        <v>24.64</v>
      </c>
      <c r="D21" s="10">
        <v>24.89</v>
      </c>
      <c r="E21" s="10">
        <v>33.43</v>
      </c>
      <c r="F21" s="10">
        <v>23.34</v>
      </c>
      <c r="G21" s="10">
        <v>28.51</v>
      </c>
      <c r="H21" s="10">
        <v>25.28</v>
      </c>
      <c r="I21" s="10">
        <v>25.04</v>
      </c>
      <c r="J21" s="10">
        <v>24.23</v>
      </c>
      <c r="K21" s="10">
        <v>25.16</v>
      </c>
      <c r="L21" s="10">
        <v>25.88</v>
      </c>
      <c r="M21" s="10">
        <v>26.71</v>
      </c>
      <c r="N21" s="10">
        <v>24.15</v>
      </c>
      <c r="O21" s="10">
        <v>24.32</v>
      </c>
      <c r="P21" s="10">
        <v>25.22</v>
      </c>
      <c r="Q21" s="10">
        <v>21.89</v>
      </c>
      <c r="R21" s="10">
        <v>21.15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29</v>
      </c>
      <c r="F22" s="10">
        <v>0</v>
      </c>
      <c r="G22" s="10">
        <v>0</v>
      </c>
      <c r="H22" s="10">
        <v>8.1199999999999992</v>
      </c>
      <c r="I22" s="10">
        <v>7.2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</row>
    <row r="23" spans="1:31" x14ac:dyDescent="0.2">
      <c r="A23" s="5" t="s">
        <v>53</v>
      </c>
      <c r="B23" s="10">
        <v>2</v>
      </c>
      <c r="C23" s="10">
        <v>2</v>
      </c>
      <c r="D23" s="10">
        <v>2</v>
      </c>
      <c r="E23" s="10">
        <v>2</v>
      </c>
      <c r="F23" s="10">
        <v>5.5</v>
      </c>
      <c r="G23" s="10">
        <v>15.5</v>
      </c>
      <c r="H23" s="10">
        <v>12</v>
      </c>
      <c r="I23" s="10">
        <v>22</v>
      </c>
      <c r="J23" s="10">
        <v>2</v>
      </c>
      <c r="K23" s="10">
        <v>2</v>
      </c>
      <c r="L23" s="10">
        <v>10</v>
      </c>
      <c r="M23" s="10">
        <v>2</v>
      </c>
      <c r="N23" s="10">
        <v>2</v>
      </c>
      <c r="O23" s="10">
        <v>2</v>
      </c>
      <c r="P23" s="10">
        <v>2</v>
      </c>
      <c r="Q23" s="10">
        <v>10</v>
      </c>
      <c r="R23" s="10">
        <v>10</v>
      </c>
    </row>
    <row r="24" spans="1:31" x14ac:dyDescent="0.2">
      <c r="A24" s="5" t="s">
        <v>54</v>
      </c>
      <c r="B24" s="18">
        <f>SUM(B14:B23)*$AE$19*6/12</f>
        <v>8.1258749999999988</v>
      </c>
      <c r="C24" s="18">
        <f t="shared" ref="C24:R24" si="8">SUM(C14:C23)*$AE$19*6/12</f>
        <v>8.3171250000000008</v>
      </c>
      <c r="D24" s="18">
        <f t="shared" si="8"/>
        <v>7.1062500000000002</v>
      </c>
      <c r="E24" s="18">
        <f t="shared" si="8"/>
        <v>14.059125</v>
      </c>
      <c r="F24" s="18">
        <f t="shared" si="8"/>
        <v>6.2756250000000007</v>
      </c>
      <c r="G24" s="18">
        <f t="shared" si="8"/>
        <v>11.052375</v>
      </c>
      <c r="H24" s="18">
        <f t="shared" si="8"/>
        <v>8.1723749999999988</v>
      </c>
      <c r="I24" s="18">
        <f t="shared" si="8"/>
        <v>9.3731249999999999</v>
      </c>
      <c r="J24" s="18">
        <f t="shared" si="8"/>
        <v>9.1098749999999988</v>
      </c>
      <c r="K24" s="18">
        <f t="shared" si="8"/>
        <v>5.0246250000000003</v>
      </c>
      <c r="L24" s="18">
        <f t="shared" si="8"/>
        <v>6.44475</v>
      </c>
      <c r="M24" s="18">
        <f t="shared" si="8"/>
        <v>5.8968750000000005</v>
      </c>
      <c r="N24" s="18">
        <f t="shared" si="8"/>
        <v>4.05375</v>
      </c>
      <c r="O24" s="18">
        <f t="shared" si="8"/>
        <v>4.4272499999999999</v>
      </c>
      <c r="P24" s="18">
        <f t="shared" si="8"/>
        <v>3.8159999999999994</v>
      </c>
      <c r="Q24" s="18">
        <f t="shared" si="8"/>
        <v>8.0306250000000006</v>
      </c>
      <c r="R24" s="18">
        <f t="shared" si="8"/>
        <v>6.0078750000000012</v>
      </c>
    </row>
    <row r="25" spans="1:31" x14ac:dyDescent="0.2">
      <c r="A25" s="5" t="s">
        <v>55</v>
      </c>
      <c r="B25" s="35">
        <f t="shared" ref="B25:R25" si="9">SUM(B14:B24)</f>
        <v>224.81587500000001</v>
      </c>
      <c r="C25" s="35">
        <f t="shared" si="9"/>
        <v>230.10712500000002</v>
      </c>
      <c r="D25" s="35">
        <f t="shared" si="9"/>
        <v>196.60624999999999</v>
      </c>
      <c r="E25" s="35">
        <f t="shared" si="9"/>
        <v>388.96912500000002</v>
      </c>
      <c r="F25" s="35">
        <f t="shared" si="9"/>
        <v>173.62562499999999</v>
      </c>
      <c r="G25" s="35">
        <f t="shared" si="9"/>
        <v>305.782375</v>
      </c>
      <c r="H25" s="35">
        <f t="shared" si="9"/>
        <v>226.10237499999997</v>
      </c>
      <c r="I25" s="35">
        <f t="shared" si="9"/>
        <v>259.323125</v>
      </c>
      <c r="J25" s="35">
        <f t="shared" si="9"/>
        <v>252.03987499999997</v>
      </c>
      <c r="K25" s="35">
        <f t="shared" si="9"/>
        <v>139.01462500000002</v>
      </c>
      <c r="L25" s="35">
        <f t="shared" si="9"/>
        <v>178.30475000000001</v>
      </c>
      <c r="M25" s="35">
        <f t="shared" si="9"/>
        <v>163.14687500000002</v>
      </c>
      <c r="N25" s="35">
        <f t="shared" si="9"/>
        <v>112.15374999999999</v>
      </c>
      <c r="O25" s="35">
        <f t="shared" si="9"/>
        <v>122.48725</v>
      </c>
      <c r="P25" s="35">
        <f t="shared" si="9"/>
        <v>105.57599999999999</v>
      </c>
      <c r="Q25" s="35">
        <f t="shared" si="9"/>
        <v>222.18062500000002</v>
      </c>
      <c r="R25" s="35">
        <f t="shared" si="9"/>
        <v>166.21787500000002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31" x14ac:dyDescent="0.2">
      <c r="A27" s="5" t="s">
        <v>56</v>
      </c>
      <c r="B27" s="34">
        <f t="shared" ref="B27:R27" si="10">B11-B25</f>
        <v>158.87437499999999</v>
      </c>
      <c r="C27" s="34">
        <f t="shared" si="10"/>
        <v>158.87437500000001</v>
      </c>
      <c r="D27" s="34">
        <f t="shared" si="10"/>
        <v>158.87437500000004</v>
      </c>
      <c r="E27" s="34">
        <f t="shared" si="10"/>
        <v>158.87437500000004</v>
      </c>
      <c r="F27" s="34">
        <f t="shared" si="10"/>
        <v>158.87437500000001</v>
      </c>
      <c r="G27" s="34">
        <f t="shared" si="10"/>
        <v>158.87437499999999</v>
      </c>
      <c r="H27" s="34">
        <f t="shared" si="10"/>
        <v>158.87437500000001</v>
      </c>
      <c r="I27" s="34">
        <f t="shared" si="10"/>
        <v>158.87437499999999</v>
      </c>
      <c r="J27" s="34">
        <f t="shared" si="10"/>
        <v>158.87437500000001</v>
      </c>
      <c r="K27" s="34">
        <f t="shared" si="10"/>
        <v>158.87437499999999</v>
      </c>
      <c r="L27" s="34">
        <f t="shared" si="10"/>
        <v>158.87437499999999</v>
      </c>
      <c r="M27" s="34">
        <f t="shared" si="10"/>
        <v>158.87437499999999</v>
      </c>
      <c r="N27" s="34">
        <f t="shared" si="10"/>
        <v>158.87437499999999</v>
      </c>
      <c r="O27" s="34">
        <f t="shared" si="10"/>
        <v>158.87437499999999</v>
      </c>
      <c r="P27" s="34">
        <f t="shared" si="10"/>
        <v>158.87437500000001</v>
      </c>
      <c r="Q27" s="34">
        <f t="shared" si="10"/>
        <v>158.87437500000004</v>
      </c>
      <c r="R27" s="34">
        <f t="shared" si="10"/>
        <v>158.87437500000001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L8">
    <cfRule type="cellIs" dxfId="58" priority="8" stopIfTrue="1" operator="equal">
      <formula>$F$3</formula>
    </cfRule>
  </conditionalFormatting>
  <conditionalFormatting sqref="F7:J7">
    <cfRule type="cellIs" dxfId="57" priority="9" stopIfTrue="1" operator="equal">
      <formula>1</formula>
    </cfRule>
  </conditionalFormatting>
  <conditionalFormatting sqref="M8:R8">
    <cfRule type="cellIs" dxfId="56" priority="7" stopIfTrue="1" operator="equal">
      <formula>$F$3</formula>
    </cfRule>
  </conditionalFormatting>
  <conditionalFormatting sqref="B10">
    <cfRule type="expression" dxfId="55" priority="6">
      <formula>AA10=1</formula>
    </cfRule>
    <cfRule type="expression" dxfId="54" priority="10" stopIfTrue="1">
      <formula>AA6=1</formula>
    </cfRule>
  </conditionalFormatting>
  <conditionalFormatting sqref="F4">
    <cfRule type="expression" dxfId="53" priority="5" stopIfTrue="1">
      <formula>$Y$12=1</formula>
    </cfRule>
  </conditionalFormatting>
  <conditionalFormatting sqref="F5">
    <cfRule type="expression" dxfId="52" priority="4" stopIfTrue="1">
      <formula>$Y$12=1</formula>
    </cfRule>
  </conditionalFormatting>
  <conditionalFormatting sqref="F6">
    <cfRule type="expression" dxfId="51" priority="3" stopIfTrue="1">
      <formula>$Y$12=1</formula>
    </cfRule>
  </conditionalFormatting>
  <conditionalFormatting sqref="C10:R10">
    <cfRule type="expression" dxfId="50" priority="1">
      <formula>AB10=1</formula>
    </cfRule>
    <cfRule type="expression" dxfId="49" priority="2" stopIfTrue="1">
      <formula>AB6=1</formula>
    </cfRule>
  </conditionalFormatting>
  <dataValidations count="1">
    <dataValidation type="list" allowBlank="1" showInputMessage="1" showErrorMessage="1" sqref="F3" xr:uid="{00000000-0002-0000-0500-000000000000}">
      <formula1>$B$8:$R$8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31"/>
  <sheetViews>
    <sheetView showGridLines="0" workbookViewId="0">
      <pane xSplit="1" topLeftCell="B1" activePane="topRight" state="frozen"/>
      <selection pane="topRight" activeCell="J1" sqref="J1"/>
    </sheetView>
  </sheetViews>
  <sheetFormatPr defaultRowHeight="12.75" x14ac:dyDescent="0.2"/>
  <cols>
    <col min="1" max="1" width="13.42578125" customWidth="1"/>
    <col min="2" max="19" width="9.7109375" customWidth="1"/>
    <col min="25" max="27" width="9.140625" hidden="1" customWidth="1"/>
    <col min="28" max="45" width="8.85546875" hidden="1" customWidth="1"/>
    <col min="46" max="46" width="9.140625" hidden="1" customWidth="1"/>
  </cols>
  <sheetData>
    <row r="1" spans="1:45" x14ac:dyDescent="0.2">
      <c r="A1" s="2" t="s">
        <v>73</v>
      </c>
      <c r="B1" s="2"/>
      <c r="C1" s="2"/>
      <c r="G1" s="2"/>
      <c r="J1" s="22"/>
      <c r="S1" s="2"/>
    </row>
    <row r="2" spans="1:45" x14ac:dyDescent="0.2">
      <c r="C2" s="2"/>
      <c r="D2" s="2"/>
      <c r="Z2" s="25"/>
      <c r="AA2" s="25"/>
      <c r="AB2" s="4"/>
      <c r="AC2" s="4"/>
    </row>
    <row r="3" spans="1:45" x14ac:dyDescent="0.2">
      <c r="B3" s="22" t="s">
        <v>59</v>
      </c>
      <c r="C3" s="22"/>
      <c r="D3" s="22"/>
      <c r="E3" s="5"/>
      <c r="F3" s="24" t="s">
        <v>11</v>
      </c>
      <c r="R3" s="3"/>
      <c r="Z3" s="4"/>
      <c r="AA3" s="4"/>
    </row>
    <row r="4" spans="1:45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6.77</v>
      </c>
      <c r="G4" s="33" t="str">
        <f>IF(Z8=1,"","&lt;= enter cash price if no futures market")</f>
        <v/>
      </c>
      <c r="H4" s="15"/>
      <c r="I4" s="15"/>
      <c r="J4" s="15"/>
      <c r="K4" s="15"/>
      <c r="Z4" s="4"/>
      <c r="AA4" s="4"/>
      <c r="AB4" t="str">
        <f t="shared" ref="AB4:AS4" si="0">B8</f>
        <v>S. Wht</v>
      </c>
      <c r="AC4" t="str">
        <f t="shared" si="0"/>
        <v>Durum</v>
      </c>
      <c r="AD4" t="str">
        <f t="shared" si="0"/>
        <v>Barley</v>
      </c>
      <c r="AE4" t="str">
        <f t="shared" si="0"/>
        <v>Corn</v>
      </c>
      <c r="AF4" t="str">
        <f t="shared" si="0"/>
        <v>Soybean</v>
      </c>
      <c r="AG4" t="str">
        <f t="shared" si="0"/>
        <v>Drybeans</v>
      </c>
      <c r="AH4" t="str">
        <f t="shared" si="0"/>
        <v>Oil Snflr</v>
      </c>
      <c r="AI4" t="str">
        <f t="shared" si="0"/>
        <v>Conf Snflr</v>
      </c>
      <c r="AJ4" t="str">
        <f t="shared" si="0"/>
        <v>Canola</v>
      </c>
      <c r="AK4" t="str">
        <f t="shared" si="0"/>
        <v>Flax</v>
      </c>
      <c r="AL4" t="str">
        <f t="shared" si="0"/>
        <v>Field Pea</v>
      </c>
      <c r="AM4" t="str">
        <f t="shared" si="0"/>
        <v>Oats</v>
      </c>
      <c r="AN4" t="str">
        <f t="shared" si="0"/>
        <v>Lentils</v>
      </c>
      <c r="AO4" t="str">
        <f t="shared" si="0"/>
        <v>Mustard</v>
      </c>
      <c r="AP4" t="str">
        <f t="shared" si="0"/>
        <v>Buckwht</v>
      </c>
      <c r="AQ4" t="str">
        <f t="shared" si="0"/>
        <v>Millet</v>
      </c>
      <c r="AR4" t="str">
        <f t="shared" si="0"/>
        <v>W.Wht</v>
      </c>
      <c r="AS4" t="str">
        <f t="shared" si="0"/>
        <v>Rye</v>
      </c>
    </row>
    <row r="5" spans="1:45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Negative",IF(Z8=1,"","&lt;= enter 0 basis if no futures market"))</f>
        <v/>
      </c>
      <c r="Z5" s="4" t="s">
        <v>61</v>
      </c>
      <c r="AA5" s="4"/>
      <c r="AB5" s="23">
        <v>1</v>
      </c>
      <c r="AC5" s="23">
        <v>0</v>
      </c>
      <c r="AD5" s="23">
        <v>0</v>
      </c>
      <c r="AE5" s="23">
        <v>1</v>
      </c>
      <c r="AF5" s="23">
        <v>1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1</v>
      </c>
      <c r="AN5" s="23">
        <v>0</v>
      </c>
      <c r="AO5" s="23">
        <v>0</v>
      </c>
      <c r="AP5" s="23">
        <v>0</v>
      </c>
      <c r="AQ5" s="23">
        <v>0</v>
      </c>
      <c r="AR5" s="23">
        <v>1</v>
      </c>
      <c r="AS5" s="23">
        <v>0</v>
      </c>
    </row>
    <row r="6" spans="1:45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6.27</v>
      </c>
      <c r="G6" s="4"/>
      <c r="Z6" s="4" t="s">
        <v>60</v>
      </c>
      <c r="AA6" s="4"/>
      <c r="AB6">
        <f t="shared" ref="AB6:AS6" si="1">IF($F$3=B8,1,0)</f>
        <v>1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 t="shared" si="1"/>
        <v>0</v>
      </c>
      <c r="AJ6">
        <f t="shared" si="1"/>
        <v>0</v>
      </c>
      <c r="AK6">
        <f t="shared" si="1"/>
        <v>0</v>
      </c>
      <c r="AL6">
        <f t="shared" si="1"/>
        <v>0</v>
      </c>
      <c r="AM6">
        <f t="shared" si="1"/>
        <v>0</v>
      </c>
      <c r="AN6">
        <f t="shared" si="1"/>
        <v>0</v>
      </c>
      <c r="AO6">
        <f t="shared" si="1"/>
        <v>0</v>
      </c>
      <c r="AP6">
        <f t="shared" si="1"/>
        <v>0</v>
      </c>
      <c r="AQ6">
        <f t="shared" si="1"/>
        <v>0</v>
      </c>
      <c r="AR6">
        <f t="shared" si="1"/>
        <v>0</v>
      </c>
      <c r="AS6">
        <f t="shared" si="1"/>
        <v>0</v>
      </c>
    </row>
    <row r="7" spans="1:45" x14ac:dyDescent="0.2">
      <c r="F7" s="4"/>
      <c r="G7" s="4"/>
      <c r="H7" s="4"/>
      <c r="I7" s="4"/>
      <c r="J7" s="4"/>
      <c r="Z7" s="25" t="s">
        <v>82</v>
      </c>
      <c r="AA7" s="4"/>
      <c r="AB7">
        <f>IF(AB5+AB6=2,1,0)</f>
        <v>1</v>
      </c>
      <c r="AC7">
        <f t="shared" ref="AC7:AS7" si="2">IF(AC5+AC6=2,1,0)</f>
        <v>0</v>
      </c>
      <c r="AD7">
        <f t="shared" si="2"/>
        <v>0</v>
      </c>
      <c r="AE7">
        <f t="shared" si="2"/>
        <v>0</v>
      </c>
      <c r="AF7">
        <f t="shared" si="2"/>
        <v>0</v>
      </c>
      <c r="AG7">
        <f t="shared" si="2"/>
        <v>0</v>
      </c>
      <c r="AH7">
        <f t="shared" si="2"/>
        <v>0</v>
      </c>
      <c r="AI7">
        <f t="shared" si="2"/>
        <v>0</v>
      </c>
      <c r="AJ7">
        <f t="shared" si="2"/>
        <v>0</v>
      </c>
      <c r="AK7">
        <f t="shared" si="2"/>
        <v>0</v>
      </c>
      <c r="AL7">
        <f t="shared" si="2"/>
        <v>0</v>
      </c>
      <c r="AM7">
        <f t="shared" si="2"/>
        <v>0</v>
      </c>
      <c r="AN7">
        <f t="shared" ref="AN7" si="3">IF(AN5+AN6=2,1,0)</f>
        <v>0</v>
      </c>
      <c r="AO7">
        <f t="shared" si="2"/>
        <v>0</v>
      </c>
      <c r="AP7">
        <f t="shared" si="2"/>
        <v>0</v>
      </c>
      <c r="AQ7">
        <f t="shared" si="2"/>
        <v>0</v>
      </c>
      <c r="AR7">
        <f t="shared" si="2"/>
        <v>0</v>
      </c>
      <c r="AS7">
        <f t="shared" si="2"/>
        <v>0</v>
      </c>
    </row>
    <row r="8" spans="1:45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5</v>
      </c>
      <c r="H8" s="17" t="s">
        <v>6</v>
      </c>
      <c r="I8" s="17" t="s">
        <v>15</v>
      </c>
      <c r="J8" s="17" t="s">
        <v>7</v>
      </c>
      <c r="K8" s="17" t="s">
        <v>8</v>
      </c>
      <c r="L8" s="17" t="s">
        <v>10</v>
      </c>
      <c r="M8" s="17" t="s">
        <v>12</v>
      </c>
      <c r="N8" s="17" t="s">
        <v>17</v>
      </c>
      <c r="O8" s="17" t="s">
        <v>72</v>
      </c>
      <c r="P8" s="17" t="s">
        <v>79</v>
      </c>
      <c r="Q8" s="17" t="s">
        <v>80</v>
      </c>
      <c r="R8" s="17" t="s">
        <v>62</v>
      </c>
      <c r="S8" s="17" t="s">
        <v>81</v>
      </c>
      <c r="Z8" s="26">
        <f>SUM(AB7:AS7)</f>
        <v>1</v>
      </c>
      <c r="AA8" s="25" t="s">
        <v>84</v>
      </c>
    </row>
    <row r="9" spans="1:45" x14ac:dyDescent="0.2">
      <c r="A9" s="5" t="s">
        <v>0</v>
      </c>
      <c r="B9" s="8">
        <v>43</v>
      </c>
      <c r="C9" s="8">
        <v>49</v>
      </c>
      <c r="D9" s="8">
        <v>64</v>
      </c>
      <c r="E9" s="8">
        <v>113</v>
      </c>
      <c r="F9" s="8">
        <v>32</v>
      </c>
      <c r="G9" s="8">
        <v>1640</v>
      </c>
      <c r="H9" s="8">
        <v>2000</v>
      </c>
      <c r="I9" s="8">
        <v>1800</v>
      </c>
      <c r="J9" s="8">
        <v>1580</v>
      </c>
      <c r="K9" s="8">
        <v>16</v>
      </c>
      <c r="L9" s="8">
        <v>36.575000000000003</v>
      </c>
      <c r="M9" s="8">
        <v>58</v>
      </c>
      <c r="N9" s="8">
        <v>1200</v>
      </c>
      <c r="O9" s="8">
        <v>800</v>
      </c>
      <c r="P9" s="8">
        <v>900</v>
      </c>
      <c r="Q9" s="8">
        <v>1500</v>
      </c>
      <c r="R9" s="8">
        <v>48</v>
      </c>
      <c r="S9" s="8">
        <v>43</v>
      </c>
    </row>
    <row r="10" spans="1:45" x14ac:dyDescent="0.2">
      <c r="A10" s="19" t="s">
        <v>43</v>
      </c>
      <c r="B10" s="6">
        <f>IF($F$3=B8,$F$6,B11/B9)</f>
        <v>6.27</v>
      </c>
      <c r="C10" s="6">
        <f t="shared" ref="C10:S10" si="4">IF($F$3=C8,$F$6,C11/C9)</f>
        <v>5.882308673469387</v>
      </c>
      <c r="D10" s="6">
        <f t="shared" si="4"/>
        <v>4.0093710937499996</v>
      </c>
      <c r="E10" s="6">
        <f t="shared" si="4"/>
        <v>3.5471946902654872</v>
      </c>
      <c r="F10" s="6">
        <f t="shared" si="4"/>
        <v>7.2603945312500002</v>
      </c>
      <c r="G10" s="6">
        <f t="shared" si="4"/>
        <v>0.2268993902439024</v>
      </c>
      <c r="H10" s="6">
        <f t="shared" si="4"/>
        <v>0.15284193749999997</v>
      </c>
      <c r="I10" s="6">
        <f t="shared" si="4"/>
        <v>0.19155423611111111</v>
      </c>
      <c r="J10" s="6">
        <f t="shared" si="4"/>
        <v>0.20005696202531645</v>
      </c>
      <c r="K10" s="6">
        <f t="shared" si="4"/>
        <v>12.7427734375</v>
      </c>
      <c r="L10" s="6">
        <f t="shared" si="4"/>
        <v>6.845799726589199</v>
      </c>
      <c r="M10" s="6">
        <f t="shared" si="4"/>
        <v>3.7805258620689655</v>
      </c>
      <c r="N10" s="6">
        <f t="shared" ref="N10" si="5">IF($F$3=N8,$F$6,N11/N9)</f>
        <v>0.18523270833333333</v>
      </c>
      <c r="O10" s="6">
        <f t="shared" si="4"/>
        <v>0.23880015624999998</v>
      </c>
      <c r="P10" s="6">
        <f t="shared" si="4"/>
        <v>0.21501041666666665</v>
      </c>
      <c r="Q10" s="6">
        <f t="shared" si="4"/>
        <v>0.12026358333333334</v>
      </c>
      <c r="R10" s="6">
        <f t="shared" si="4"/>
        <v>5.4450390624999985</v>
      </c>
      <c r="S10" s="6">
        <f t="shared" si="4"/>
        <v>5.2185058139534872</v>
      </c>
      <c r="Z10" s="27" t="s">
        <v>83</v>
      </c>
      <c r="AA10" s="25"/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1</v>
      </c>
      <c r="AH10" s="28">
        <v>1</v>
      </c>
      <c r="AI10" s="28">
        <v>1</v>
      </c>
      <c r="AJ10" s="28">
        <v>1</v>
      </c>
      <c r="AK10" s="28">
        <v>0</v>
      </c>
      <c r="AL10" s="28">
        <v>0</v>
      </c>
      <c r="AM10" s="28">
        <v>0</v>
      </c>
      <c r="AN10" s="28">
        <v>1</v>
      </c>
      <c r="AO10" s="28">
        <v>1</v>
      </c>
      <c r="AP10" s="28">
        <v>1</v>
      </c>
      <c r="AQ10" s="28">
        <v>1</v>
      </c>
      <c r="AR10" s="28">
        <v>0</v>
      </c>
      <c r="AS10" s="28">
        <v>0</v>
      </c>
    </row>
    <row r="11" spans="1:45" x14ac:dyDescent="0.2">
      <c r="A11" s="5" t="s">
        <v>1</v>
      </c>
      <c r="B11" s="34">
        <f t="shared" ref="B11:S11" si="6">IF($F$3=B8,B9*B10,$AB$17+B25)</f>
        <v>269.60999999999996</v>
      </c>
      <c r="C11" s="34">
        <f t="shared" si="6"/>
        <v>288.23312499999997</v>
      </c>
      <c r="D11" s="34">
        <f t="shared" si="6"/>
        <v>256.59974999999997</v>
      </c>
      <c r="E11" s="34">
        <f t="shared" si="6"/>
        <v>400.83300000000003</v>
      </c>
      <c r="F11" s="34">
        <f t="shared" si="6"/>
        <v>232.33262500000001</v>
      </c>
      <c r="G11" s="34">
        <f t="shared" si="6"/>
        <v>372.11499999999995</v>
      </c>
      <c r="H11" s="34">
        <f t="shared" si="6"/>
        <v>305.68387499999994</v>
      </c>
      <c r="I11" s="34">
        <f t="shared" si="6"/>
        <v>344.79762499999998</v>
      </c>
      <c r="J11" s="34">
        <f t="shared" si="6"/>
        <v>316.08999999999997</v>
      </c>
      <c r="K11" s="34">
        <f t="shared" si="6"/>
        <v>203.88437500000001</v>
      </c>
      <c r="L11" s="34">
        <f t="shared" si="6"/>
        <v>250.38512499999999</v>
      </c>
      <c r="M11" s="34">
        <f t="shared" si="6"/>
        <v>219.2705</v>
      </c>
      <c r="N11" s="34">
        <f t="shared" si="6"/>
        <v>222.27924999999999</v>
      </c>
      <c r="O11" s="34">
        <f t="shared" si="6"/>
        <v>191.04012499999999</v>
      </c>
      <c r="P11" s="34">
        <f t="shared" si="6"/>
        <v>193.50937499999998</v>
      </c>
      <c r="Q11" s="34">
        <f t="shared" si="6"/>
        <v>180.395375</v>
      </c>
      <c r="R11" s="34">
        <f t="shared" si="6"/>
        <v>261.36187499999994</v>
      </c>
      <c r="S11" s="34">
        <f t="shared" si="6"/>
        <v>224.39574999999996</v>
      </c>
      <c r="Z11" s="27" t="s">
        <v>86</v>
      </c>
      <c r="AB11">
        <f t="shared" ref="AB11:AS11" si="7">IF(AB6+AB10=2,1,0)</f>
        <v>0</v>
      </c>
      <c r="AC11">
        <f t="shared" si="7"/>
        <v>0</v>
      </c>
      <c r="AD11">
        <f t="shared" si="7"/>
        <v>0</v>
      </c>
      <c r="AE11">
        <f t="shared" si="7"/>
        <v>0</v>
      </c>
      <c r="AF11">
        <f t="shared" si="7"/>
        <v>0</v>
      </c>
      <c r="AG11">
        <f t="shared" si="7"/>
        <v>0</v>
      </c>
      <c r="AH11">
        <f t="shared" si="7"/>
        <v>0</v>
      </c>
      <c r="AI11">
        <f t="shared" si="7"/>
        <v>0</v>
      </c>
      <c r="AJ11">
        <f t="shared" si="7"/>
        <v>0</v>
      </c>
      <c r="AK11">
        <f t="shared" si="7"/>
        <v>0</v>
      </c>
      <c r="AL11">
        <f t="shared" si="7"/>
        <v>0</v>
      </c>
      <c r="AM11">
        <f t="shared" si="7"/>
        <v>0</v>
      </c>
      <c r="AN11">
        <f t="shared" ref="AN11" si="8">IF(AN6+AN10=2,1,0)</f>
        <v>0</v>
      </c>
      <c r="AO11">
        <f t="shared" si="7"/>
        <v>0</v>
      </c>
      <c r="AP11">
        <f t="shared" si="7"/>
        <v>0</v>
      </c>
      <c r="AQ11">
        <f t="shared" si="7"/>
        <v>0</v>
      </c>
      <c r="AR11">
        <f t="shared" si="7"/>
        <v>0</v>
      </c>
      <c r="AS11">
        <f t="shared" si="7"/>
        <v>0</v>
      </c>
    </row>
    <row r="12" spans="1:45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Z12" s="26">
        <f>SUM(AB11:AS11)</f>
        <v>0</v>
      </c>
      <c r="AA12" s="25" t="s">
        <v>85</v>
      </c>
    </row>
    <row r="13" spans="1:45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Z13" s="4"/>
      <c r="AA13" s="4"/>
    </row>
    <row r="14" spans="1:45" x14ac:dyDescent="0.2">
      <c r="A14" s="5" t="s">
        <v>45</v>
      </c>
      <c r="B14" s="9">
        <v>23.8</v>
      </c>
      <c r="C14" s="9">
        <v>28.8</v>
      </c>
      <c r="D14" s="9">
        <v>17.600000000000001</v>
      </c>
      <c r="E14" s="9">
        <v>87</v>
      </c>
      <c r="F14" s="9">
        <v>65.8</v>
      </c>
      <c r="G14" s="9">
        <v>86.63</v>
      </c>
      <c r="H14" s="9">
        <v>37.619999999999997</v>
      </c>
      <c r="I14" s="9">
        <v>54.36</v>
      </c>
      <c r="J14" s="9">
        <v>79</v>
      </c>
      <c r="K14" s="9">
        <v>18</v>
      </c>
      <c r="L14" s="9">
        <v>60</v>
      </c>
      <c r="M14" s="9">
        <v>16</v>
      </c>
      <c r="N14" s="9">
        <v>21</v>
      </c>
      <c r="O14" s="9">
        <v>13.72</v>
      </c>
      <c r="P14" s="9">
        <v>26</v>
      </c>
      <c r="Q14" s="9">
        <v>15</v>
      </c>
      <c r="R14" s="9">
        <v>13.2</v>
      </c>
      <c r="S14" s="9">
        <v>12</v>
      </c>
      <c r="AB14" t="s">
        <v>16</v>
      </c>
    </row>
    <row r="15" spans="1:45" x14ac:dyDescent="0.2">
      <c r="A15" s="5" t="s">
        <v>46</v>
      </c>
      <c r="B15" s="10">
        <v>28.7</v>
      </c>
      <c r="C15" s="10">
        <v>28.7</v>
      </c>
      <c r="D15" s="10">
        <v>27.9</v>
      </c>
      <c r="E15" s="10">
        <v>31.6</v>
      </c>
      <c r="F15" s="10">
        <v>27.2</v>
      </c>
      <c r="G15" s="10">
        <v>54.7</v>
      </c>
      <c r="H15" s="10">
        <v>37.200000000000003</v>
      </c>
      <c r="I15" s="10">
        <v>40.200000000000003</v>
      </c>
      <c r="J15" s="10">
        <v>15.6</v>
      </c>
      <c r="K15" s="10">
        <v>33.6</v>
      </c>
      <c r="L15" s="10">
        <v>39.700000000000003</v>
      </c>
      <c r="M15" s="10">
        <v>12.3</v>
      </c>
      <c r="N15" s="10">
        <v>39.200000000000003</v>
      </c>
      <c r="O15" s="10">
        <v>22.6</v>
      </c>
      <c r="P15" s="10">
        <v>20.7</v>
      </c>
      <c r="Q15" s="10">
        <v>11.1</v>
      </c>
      <c r="R15" s="10">
        <v>24.6</v>
      </c>
      <c r="S15" s="10">
        <v>4</v>
      </c>
      <c r="AB15">
        <f t="shared" ref="AB15:AS15" si="9">IF($F$3=B8,B27,0)</f>
        <v>73.875249999999994</v>
      </c>
      <c r="AC15">
        <f t="shared" si="9"/>
        <v>0</v>
      </c>
      <c r="AD15">
        <f t="shared" si="9"/>
        <v>0</v>
      </c>
      <c r="AE15">
        <f t="shared" si="9"/>
        <v>0</v>
      </c>
      <c r="AF15">
        <f t="shared" si="9"/>
        <v>0</v>
      </c>
      <c r="AG15">
        <f t="shared" si="9"/>
        <v>0</v>
      </c>
      <c r="AH15">
        <f t="shared" si="9"/>
        <v>0</v>
      </c>
      <c r="AI15">
        <f t="shared" si="9"/>
        <v>0</v>
      </c>
      <c r="AJ15">
        <f t="shared" si="9"/>
        <v>0</v>
      </c>
      <c r="AK15">
        <f t="shared" si="9"/>
        <v>0</v>
      </c>
      <c r="AL15">
        <f t="shared" si="9"/>
        <v>0</v>
      </c>
      <c r="AM15">
        <f t="shared" si="9"/>
        <v>0</v>
      </c>
      <c r="AN15">
        <f t="shared" si="9"/>
        <v>0</v>
      </c>
      <c r="AO15">
        <f t="shared" si="9"/>
        <v>0</v>
      </c>
      <c r="AP15">
        <f t="shared" si="9"/>
        <v>0</v>
      </c>
      <c r="AQ15">
        <f t="shared" si="9"/>
        <v>0</v>
      </c>
      <c r="AR15">
        <f t="shared" si="9"/>
        <v>0</v>
      </c>
      <c r="AS15">
        <f t="shared" si="9"/>
        <v>0</v>
      </c>
    </row>
    <row r="16" spans="1:45" x14ac:dyDescent="0.2">
      <c r="A16" s="5" t="s">
        <v>47</v>
      </c>
      <c r="B16" s="10">
        <v>10.5</v>
      </c>
      <c r="C16" s="10">
        <v>10.5</v>
      </c>
      <c r="D16" s="10">
        <v>10.5</v>
      </c>
      <c r="E16" s="10">
        <v>0</v>
      </c>
      <c r="F16" s="10">
        <v>0</v>
      </c>
      <c r="G16" s="10">
        <v>20</v>
      </c>
      <c r="H16" s="10">
        <v>0</v>
      </c>
      <c r="I16" s="10">
        <v>0</v>
      </c>
      <c r="J16" s="10">
        <v>0</v>
      </c>
      <c r="K16" s="10">
        <v>0</v>
      </c>
      <c r="L16" s="10">
        <v>3</v>
      </c>
      <c r="M16" s="10">
        <v>0</v>
      </c>
      <c r="N16" s="10">
        <v>16</v>
      </c>
      <c r="O16" s="10">
        <v>0</v>
      </c>
      <c r="P16" s="10">
        <v>0</v>
      </c>
      <c r="Q16" s="10">
        <v>0</v>
      </c>
      <c r="R16" s="10">
        <v>10</v>
      </c>
      <c r="S16" s="10">
        <v>0</v>
      </c>
      <c r="AB16" t="s">
        <v>14</v>
      </c>
    </row>
    <row r="17" spans="1:32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4</v>
      </c>
      <c r="G17" s="10">
        <v>0</v>
      </c>
      <c r="H17" s="10">
        <v>5</v>
      </c>
      <c r="I17" s="10">
        <v>10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AB17">
        <f>SUM(AB15:AS15)</f>
        <v>73.875249999999994</v>
      </c>
    </row>
    <row r="18" spans="1:32" x14ac:dyDescent="0.2">
      <c r="A18" s="5" t="s">
        <v>49</v>
      </c>
      <c r="B18" s="10">
        <v>73.209999999999994</v>
      </c>
      <c r="C18" s="10">
        <v>85.31</v>
      </c>
      <c r="D18" s="10">
        <v>66.84</v>
      </c>
      <c r="E18" s="10">
        <v>103.39</v>
      </c>
      <c r="F18" s="10">
        <v>7.77</v>
      </c>
      <c r="G18" s="10">
        <v>53.36</v>
      </c>
      <c r="H18" s="10">
        <v>68.06</v>
      </c>
      <c r="I18" s="10">
        <v>59.9</v>
      </c>
      <c r="J18" s="10">
        <v>87.87</v>
      </c>
      <c r="K18" s="10">
        <v>24.55</v>
      </c>
      <c r="L18" s="10">
        <v>13.27</v>
      </c>
      <c r="M18" s="10">
        <v>48.85</v>
      </c>
      <c r="N18" s="10">
        <v>7.24</v>
      </c>
      <c r="O18" s="10">
        <v>31.13</v>
      </c>
      <c r="P18" s="10">
        <v>22.29</v>
      </c>
      <c r="Q18" s="10">
        <v>29.65</v>
      </c>
      <c r="R18" s="10">
        <v>83.29</v>
      </c>
      <c r="S18" s="10">
        <v>73.209999999999994</v>
      </c>
    </row>
    <row r="19" spans="1:32" x14ac:dyDescent="0.2">
      <c r="A19" s="5" t="s">
        <v>50</v>
      </c>
      <c r="B19" s="10">
        <v>6.5</v>
      </c>
      <c r="C19" s="10">
        <v>6.8</v>
      </c>
      <c r="D19" s="10">
        <v>5.4</v>
      </c>
      <c r="E19" s="10">
        <v>9.8000000000000007</v>
      </c>
      <c r="F19" s="10">
        <v>7.7</v>
      </c>
      <c r="G19" s="10">
        <v>12.5</v>
      </c>
      <c r="H19" s="10">
        <v>9</v>
      </c>
      <c r="I19" s="10">
        <v>21.5</v>
      </c>
      <c r="J19" s="10">
        <v>6.5</v>
      </c>
      <c r="K19" s="10">
        <v>11.5</v>
      </c>
      <c r="L19" s="10">
        <v>6</v>
      </c>
      <c r="M19" s="10">
        <v>13.5</v>
      </c>
      <c r="N19" s="10">
        <v>7</v>
      </c>
      <c r="O19" s="10">
        <v>0</v>
      </c>
      <c r="P19" s="10">
        <v>10</v>
      </c>
      <c r="Q19" s="10">
        <v>0</v>
      </c>
      <c r="R19" s="10">
        <v>6.5</v>
      </c>
      <c r="S19" s="10">
        <v>13</v>
      </c>
      <c r="AB19" s="29" t="s">
        <v>87</v>
      </c>
      <c r="AF19" s="30">
        <v>7.4999999999999997E-2</v>
      </c>
    </row>
    <row r="20" spans="1:32" x14ac:dyDescent="0.2">
      <c r="A20" s="5" t="s">
        <v>51</v>
      </c>
      <c r="B20" s="10">
        <v>14.06</v>
      </c>
      <c r="C20" s="10">
        <v>14.41</v>
      </c>
      <c r="D20" s="10">
        <v>15.29</v>
      </c>
      <c r="E20" s="10">
        <v>22.15</v>
      </c>
      <c r="F20" s="10">
        <v>13.43</v>
      </c>
      <c r="G20" s="10">
        <v>18.29</v>
      </c>
      <c r="H20" s="10">
        <v>16.079999999999998</v>
      </c>
      <c r="I20" s="10">
        <v>15.71</v>
      </c>
      <c r="J20" s="10">
        <v>13.41</v>
      </c>
      <c r="K20" s="10">
        <v>13.51</v>
      </c>
      <c r="L20" s="10">
        <v>14.98</v>
      </c>
      <c r="M20" s="10">
        <v>16.22</v>
      </c>
      <c r="N20" s="10">
        <v>16.23</v>
      </c>
      <c r="O20" s="10">
        <v>13.66</v>
      </c>
      <c r="P20" s="10">
        <v>13.32</v>
      </c>
      <c r="Q20" s="10">
        <v>14.58</v>
      </c>
      <c r="R20" s="10">
        <v>13.11</v>
      </c>
      <c r="S20" s="10">
        <v>13.06</v>
      </c>
    </row>
    <row r="21" spans="1:32" x14ac:dyDescent="0.2">
      <c r="A21" s="5" t="s">
        <v>52</v>
      </c>
      <c r="B21" s="10">
        <v>21.89</v>
      </c>
      <c r="C21" s="10">
        <v>22.09</v>
      </c>
      <c r="D21" s="10">
        <v>22.59</v>
      </c>
      <c r="E21" s="10">
        <v>28.6</v>
      </c>
      <c r="F21" s="10">
        <v>21.33</v>
      </c>
      <c r="G21" s="10">
        <v>26.48</v>
      </c>
      <c r="H21" s="10">
        <v>22.47</v>
      </c>
      <c r="I21" s="10">
        <v>22.26</v>
      </c>
      <c r="J21" s="10">
        <v>21.08</v>
      </c>
      <c r="K21" s="10">
        <v>22.15</v>
      </c>
      <c r="L21" s="10">
        <v>23.18</v>
      </c>
      <c r="M21" s="10">
        <v>23.27</v>
      </c>
      <c r="N21" s="10">
        <v>26.37</v>
      </c>
      <c r="O21" s="10">
        <v>21.82</v>
      </c>
      <c r="P21" s="10">
        <v>21</v>
      </c>
      <c r="Q21" s="10">
        <v>22.34</v>
      </c>
      <c r="R21" s="10">
        <v>20.010000000000002</v>
      </c>
      <c r="S21" s="10">
        <v>19.809999999999999</v>
      </c>
    </row>
    <row r="22" spans="1:32" x14ac:dyDescent="0.2">
      <c r="A22" s="5" t="s">
        <v>58</v>
      </c>
      <c r="B22" s="10">
        <v>0</v>
      </c>
      <c r="C22" s="10">
        <v>0</v>
      </c>
      <c r="D22" s="10">
        <v>0</v>
      </c>
      <c r="E22" s="10">
        <v>22.6</v>
      </c>
      <c r="F22" s="10">
        <v>0</v>
      </c>
      <c r="G22" s="10">
        <v>0</v>
      </c>
      <c r="H22" s="10">
        <v>8</v>
      </c>
      <c r="I22" s="10">
        <v>7.2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</row>
    <row r="23" spans="1:32" x14ac:dyDescent="0.2">
      <c r="A23" s="5" t="s">
        <v>53</v>
      </c>
      <c r="B23" s="10">
        <v>10</v>
      </c>
      <c r="C23" s="10">
        <v>10</v>
      </c>
      <c r="D23" s="10">
        <v>10</v>
      </c>
      <c r="E23" s="10">
        <v>10</v>
      </c>
      <c r="F23" s="10">
        <v>5.5</v>
      </c>
      <c r="G23" s="10">
        <v>15.5</v>
      </c>
      <c r="H23" s="10">
        <v>20</v>
      </c>
      <c r="I23" s="10">
        <v>30</v>
      </c>
      <c r="J23" s="10">
        <v>10</v>
      </c>
      <c r="K23" s="10">
        <v>2</v>
      </c>
      <c r="L23" s="10">
        <v>10</v>
      </c>
      <c r="M23" s="10">
        <v>10</v>
      </c>
      <c r="N23" s="10">
        <v>10</v>
      </c>
      <c r="O23" s="10">
        <v>10</v>
      </c>
      <c r="P23" s="10">
        <v>2</v>
      </c>
      <c r="Q23" s="10">
        <v>10</v>
      </c>
      <c r="R23" s="10">
        <v>10</v>
      </c>
      <c r="S23" s="10">
        <v>10</v>
      </c>
    </row>
    <row r="24" spans="1:32" x14ac:dyDescent="0.2">
      <c r="A24" s="5" t="s">
        <v>54</v>
      </c>
      <c r="B24" s="18">
        <f>SUM(B14:B23)*$AF$19*6/12</f>
        <v>7.074749999999999</v>
      </c>
      <c r="C24" s="18">
        <f t="shared" ref="C24:S24" si="10">SUM(C14:C23)*$AF$19*6/12</f>
        <v>7.7478750000000005</v>
      </c>
      <c r="D24" s="18">
        <f t="shared" si="10"/>
        <v>6.6044999999999989</v>
      </c>
      <c r="E24" s="18">
        <f t="shared" si="10"/>
        <v>11.817750000000002</v>
      </c>
      <c r="F24" s="18">
        <f t="shared" si="10"/>
        <v>5.7273749999999994</v>
      </c>
      <c r="G24" s="18">
        <f t="shared" si="10"/>
        <v>10.779749999999998</v>
      </c>
      <c r="H24" s="18">
        <f t="shared" si="10"/>
        <v>8.3786249999999995</v>
      </c>
      <c r="I24" s="18">
        <f t="shared" si="10"/>
        <v>9.7923749999999998</v>
      </c>
      <c r="J24" s="18">
        <f t="shared" si="10"/>
        <v>8.7547499999999996</v>
      </c>
      <c r="K24" s="18">
        <f t="shared" si="10"/>
        <v>4.6991249999999996</v>
      </c>
      <c r="L24" s="18">
        <f t="shared" si="10"/>
        <v>6.3798749999999993</v>
      </c>
      <c r="M24" s="18">
        <f t="shared" si="10"/>
        <v>5.2552500000000002</v>
      </c>
      <c r="N24" s="18">
        <f t="shared" ref="N24" si="11">SUM(N14:N23)*$AF$19*6/12</f>
        <v>5.3639999999999999</v>
      </c>
      <c r="O24" s="18">
        <f t="shared" si="10"/>
        <v>4.2348749999999997</v>
      </c>
      <c r="P24" s="18">
        <f t="shared" si="10"/>
        <v>4.3241249999999996</v>
      </c>
      <c r="Q24" s="18">
        <f t="shared" si="10"/>
        <v>3.8501249999999998</v>
      </c>
      <c r="R24" s="18">
        <f t="shared" si="10"/>
        <v>6.7766249999999992</v>
      </c>
      <c r="S24" s="18">
        <f t="shared" si="10"/>
        <v>5.4404999999999992</v>
      </c>
    </row>
    <row r="25" spans="1:32" x14ac:dyDescent="0.2">
      <c r="A25" s="5" t="s">
        <v>55</v>
      </c>
      <c r="B25" s="35">
        <f t="shared" ref="B25:S25" si="12">SUM(B14:B24)</f>
        <v>195.73474999999996</v>
      </c>
      <c r="C25" s="35">
        <f t="shared" si="12"/>
        <v>214.35787500000001</v>
      </c>
      <c r="D25" s="35">
        <f t="shared" si="12"/>
        <v>182.72450000000001</v>
      </c>
      <c r="E25" s="35">
        <f t="shared" si="12"/>
        <v>326.95775000000003</v>
      </c>
      <c r="F25" s="35">
        <f t="shared" si="12"/>
        <v>158.45737500000001</v>
      </c>
      <c r="G25" s="35">
        <f t="shared" si="12"/>
        <v>298.23974999999996</v>
      </c>
      <c r="H25" s="35">
        <f t="shared" si="12"/>
        <v>231.80862499999998</v>
      </c>
      <c r="I25" s="35">
        <f t="shared" si="12"/>
        <v>270.92237499999999</v>
      </c>
      <c r="J25" s="35">
        <f t="shared" si="12"/>
        <v>242.21474999999998</v>
      </c>
      <c r="K25" s="35">
        <f t="shared" si="12"/>
        <v>130.00912500000001</v>
      </c>
      <c r="L25" s="35">
        <f t="shared" si="12"/>
        <v>176.50987499999999</v>
      </c>
      <c r="M25" s="35">
        <f t="shared" si="12"/>
        <v>145.39525</v>
      </c>
      <c r="N25" s="35">
        <f t="shared" ref="N25" si="13">SUM(N14:N24)</f>
        <v>148.404</v>
      </c>
      <c r="O25" s="35">
        <f t="shared" si="12"/>
        <v>117.16487500000001</v>
      </c>
      <c r="P25" s="35">
        <f t="shared" si="12"/>
        <v>119.634125</v>
      </c>
      <c r="Q25" s="35">
        <f t="shared" si="12"/>
        <v>106.52012500000001</v>
      </c>
      <c r="R25" s="35">
        <f t="shared" si="12"/>
        <v>187.48662499999998</v>
      </c>
      <c r="S25" s="35">
        <f t="shared" si="12"/>
        <v>150.52049999999997</v>
      </c>
    </row>
    <row r="26" spans="1:32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32" x14ac:dyDescent="0.2">
      <c r="A27" s="5" t="s">
        <v>56</v>
      </c>
      <c r="B27" s="34">
        <f t="shared" ref="B27:S27" si="14">B11-B25</f>
        <v>73.875249999999994</v>
      </c>
      <c r="C27" s="34">
        <f t="shared" si="14"/>
        <v>73.875249999999966</v>
      </c>
      <c r="D27" s="34">
        <f t="shared" si="14"/>
        <v>73.875249999999966</v>
      </c>
      <c r="E27" s="34">
        <f t="shared" si="14"/>
        <v>73.875249999999994</v>
      </c>
      <c r="F27" s="34">
        <f t="shared" si="14"/>
        <v>73.875249999999994</v>
      </c>
      <c r="G27" s="34">
        <f t="shared" si="14"/>
        <v>73.875249999999994</v>
      </c>
      <c r="H27" s="34">
        <f t="shared" si="14"/>
        <v>73.875249999999966</v>
      </c>
      <c r="I27" s="34">
        <f t="shared" si="14"/>
        <v>73.875249999999994</v>
      </c>
      <c r="J27" s="34">
        <f t="shared" si="14"/>
        <v>73.875249999999994</v>
      </c>
      <c r="K27" s="34">
        <f t="shared" si="14"/>
        <v>73.875249999999994</v>
      </c>
      <c r="L27" s="34">
        <f t="shared" si="14"/>
        <v>73.875249999999994</v>
      </c>
      <c r="M27" s="34">
        <f t="shared" si="14"/>
        <v>73.875249999999994</v>
      </c>
      <c r="N27" s="34">
        <f t="shared" ref="N27" si="15">N11-N25</f>
        <v>73.875249999999994</v>
      </c>
      <c r="O27" s="34">
        <f t="shared" si="14"/>
        <v>73.87524999999998</v>
      </c>
      <c r="P27" s="34">
        <f t="shared" si="14"/>
        <v>73.87524999999998</v>
      </c>
      <c r="Q27" s="34">
        <f t="shared" si="14"/>
        <v>73.875249999999994</v>
      </c>
      <c r="R27" s="34">
        <f t="shared" si="14"/>
        <v>73.875249999999966</v>
      </c>
      <c r="S27" s="34">
        <f t="shared" si="14"/>
        <v>73.875249999999994</v>
      </c>
    </row>
    <row r="28" spans="1:32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2" x14ac:dyDescent="0.2">
      <c r="A30" s="2" t="s">
        <v>19</v>
      </c>
    </row>
    <row r="31" spans="1:32" x14ac:dyDescent="0.2">
      <c r="A31" t="s">
        <v>20</v>
      </c>
    </row>
  </sheetData>
  <sheetProtection sheet="1" objects="1" scenarios="1"/>
  <conditionalFormatting sqref="B8:L8">
    <cfRule type="cellIs" dxfId="48" priority="11" stopIfTrue="1" operator="equal">
      <formula>$F$3</formula>
    </cfRule>
  </conditionalFormatting>
  <conditionalFormatting sqref="F7:J7">
    <cfRule type="cellIs" dxfId="47" priority="12" stopIfTrue="1" operator="equal">
      <formula>1</formula>
    </cfRule>
  </conditionalFormatting>
  <conditionalFormatting sqref="M8 O8:S8">
    <cfRule type="cellIs" dxfId="46" priority="10" stopIfTrue="1" operator="equal">
      <formula>$F$3</formula>
    </cfRule>
  </conditionalFormatting>
  <conditionalFormatting sqref="B10:M10">
    <cfRule type="expression" dxfId="45" priority="9">
      <formula>AB10=1</formula>
    </cfRule>
    <cfRule type="expression" dxfId="44" priority="13" stopIfTrue="1">
      <formula>AB6=1</formula>
    </cfRule>
  </conditionalFormatting>
  <conditionalFormatting sqref="F4">
    <cfRule type="expression" dxfId="43" priority="8" stopIfTrue="1">
      <formula>$Z$12=1</formula>
    </cfRule>
  </conditionalFormatting>
  <conditionalFormatting sqref="F5">
    <cfRule type="expression" dxfId="42" priority="7" stopIfTrue="1">
      <formula>$Z$12=1</formula>
    </cfRule>
  </conditionalFormatting>
  <conditionalFormatting sqref="F6">
    <cfRule type="expression" dxfId="41" priority="6" stopIfTrue="1">
      <formula>$Z$12=1</formula>
    </cfRule>
  </conditionalFormatting>
  <conditionalFormatting sqref="O10:S10">
    <cfRule type="expression" dxfId="40" priority="4">
      <formula>AO10=1</formula>
    </cfRule>
    <cfRule type="expression" dxfId="39" priority="5" stopIfTrue="1">
      <formula>AO6=1</formula>
    </cfRule>
  </conditionalFormatting>
  <conditionalFormatting sqref="N8">
    <cfRule type="cellIs" dxfId="38" priority="2" stopIfTrue="1" operator="equal">
      <formula>$F$3</formula>
    </cfRule>
  </conditionalFormatting>
  <conditionalFormatting sqref="N10">
    <cfRule type="expression" dxfId="37" priority="1">
      <formula>AN10=1</formula>
    </cfRule>
    <cfRule type="expression" dxfId="36" priority="3" stopIfTrue="1">
      <formula>AN6=1</formula>
    </cfRule>
  </conditionalFormatting>
  <dataValidations count="1">
    <dataValidation type="list" allowBlank="1" showInputMessage="1" showErrorMessage="1" sqref="F3" xr:uid="{00000000-0002-0000-0600-000000000000}">
      <formula1>$B$8:$S$8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S31"/>
  <sheetViews>
    <sheetView showGridLines="0" workbookViewId="0">
      <pane xSplit="1" topLeftCell="B1" activePane="topRight" state="frozen"/>
      <selection pane="topRight" activeCell="J1" sqref="J1"/>
    </sheetView>
  </sheetViews>
  <sheetFormatPr defaultRowHeight="12.75" x14ac:dyDescent="0.2"/>
  <cols>
    <col min="1" max="1" width="13.42578125" customWidth="1"/>
    <col min="2" max="19" width="9.7109375" customWidth="1"/>
    <col min="24" max="26" width="9.140625" hidden="1" customWidth="1"/>
    <col min="27" max="43" width="8.85546875" hidden="1" customWidth="1"/>
    <col min="44" max="45" width="9.140625" hidden="1" customWidth="1"/>
  </cols>
  <sheetData>
    <row r="1" spans="1:44" x14ac:dyDescent="0.2">
      <c r="A1" s="2" t="s">
        <v>71</v>
      </c>
      <c r="B1" s="2"/>
      <c r="C1" s="2"/>
      <c r="G1" s="2"/>
      <c r="J1" s="22"/>
      <c r="R1" s="2"/>
    </row>
    <row r="2" spans="1:44" x14ac:dyDescent="0.2">
      <c r="C2" s="2"/>
      <c r="D2" s="2"/>
      <c r="Y2" s="25"/>
      <c r="Z2" s="25"/>
      <c r="AA2" s="4"/>
      <c r="AB2" s="4"/>
    </row>
    <row r="3" spans="1:44" x14ac:dyDescent="0.2">
      <c r="B3" s="22" t="s">
        <v>59</v>
      </c>
      <c r="C3" s="22"/>
      <c r="D3" s="22"/>
      <c r="E3" s="5"/>
      <c r="F3" s="24" t="s">
        <v>11</v>
      </c>
      <c r="Q3" s="3"/>
      <c r="Y3" s="4"/>
      <c r="Z3" s="4"/>
    </row>
    <row r="4" spans="1:44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6.7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>B8</f>
        <v>S. Wht</v>
      </c>
      <c r="AB4" t="str">
        <f t="shared" ref="AB4:AR4" si="0">C8</f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Oil Snflr</v>
      </c>
      <c r="AG4" t="str">
        <f t="shared" si="0"/>
        <v>Conf Snflr</v>
      </c>
      <c r="AH4" t="str">
        <f t="shared" si="0"/>
        <v>Canola</v>
      </c>
      <c r="AI4" t="str">
        <f t="shared" si="0"/>
        <v>Flax</v>
      </c>
      <c r="AJ4" t="str">
        <f t="shared" si="0"/>
        <v>Lentils</v>
      </c>
      <c r="AK4" t="str">
        <f t="shared" si="0"/>
        <v>Field Pea</v>
      </c>
      <c r="AL4" t="str">
        <f t="shared" si="0"/>
        <v>Drybeans</v>
      </c>
      <c r="AM4" t="str">
        <f t="shared" si="0"/>
        <v>Mustard</v>
      </c>
      <c r="AN4" t="str">
        <f t="shared" si="0"/>
        <v>Oats</v>
      </c>
      <c r="AO4" t="str">
        <f t="shared" si="0"/>
        <v>Buckwht</v>
      </c>
      <c r="AP4" t="str">
        <f t="shared" si="0"/>
        <v>Millet</v>
      </c>
      <c r="AQ4" t="str">
        <f t="shared" si="0"/>
        <v>W.Wht</v>
      </c>
      <c r="AR4" t="str">
        <f t="shared" si="0"/>
        <v>Rye</v>
      </c>
    </row>
    <row r="5" spans="1:44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1</v>
      </c>
      <c r="AO5" s="23">
        <v>0</v>
      </c>
      <c r="AP5" s="23">
        <v>0</v>
      </c>
      <c r="AQ5" s="23">
        <v>1</v>
      </c>
      <c r="AR5" s="23">
        <v>0</v>
      </c>
    </row>
    <row r="6" spans="1:44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6.2</v>
      </c>
      <c r="G6" s="4"/>
      <c r="Y6" s="4" t="s">
        <v>60</v>
      </c>
      <c r="Z6" s="4"/>
      <c r="AA6">
        <f>IF($F$3=B8,1,0)</f>
        <v>1</v>
      </c>
      <c r="AB6">
        <f t="shared" ref="AB6:AH6" si="1">IF($F$3=C8,1,0)</f>
        <v>0</v>
      </c>
      <c r="AC6">
        <f t="shared" si="1"/>
        <v>0</v>
      </c>
      <c r="AD6">
        <f t="shared" si="1"/>
        <v>0</v>
      </c>
      <c r="AE6">
        <f t="shared" si="1"/>
        <v>0</v>
      </c>
      <c r="AF6">
        <f t="shared" si="1"/>
        <v>0</v>
      </c>
      <c r="AG6">
        <f t="shared" si="1"/>
        <v>0</v>
      </c>
      <c r="AH6">
        <f t="shared" si="1"/>
        <v>0</v>
      </c>
      <c r="AI6">
        <f>IF($F$3=J8,1,0)</f>
        <v>0</v>
      </c>
      <c r="AJ6">
        <f>IF($F$3=K8,1,0)</f>
        <v>0</v>
      </c>
      <c r="AK6">
        <f>IF($F$3=L8,1,0)</f>
        <v>0</v>
      </c>
      <c r="AL6">
        <f t="shared" ref="AL6:AR6" si="2">IF($F$3=M8,1,0)</f>
        <v>0</v>
      </c>
      <c r="AM6">
        <f t="shared" si="2"/>
        <v>0</v>
      </c>
      <c r="AN6">
        <f t="shared" si="2"/>
        <v>0</v>
      </c>
      <c r="AO6">
        <f t="shared" si="2"/>
        <v>0</v>
      </c>
      <c r="AP6">
        <f t="shared" si="2"/>
        <v>0</v>
      </c>
      <c r="AQ6">
        <f t="shared" si="2"/>
        <v>0</v>
      </c>
      <c r="AR6">
        <f t="shared" si="2"/>
        <v>0</v>
      </c>
    </row>
    <row r="7" spans="1:44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1</v>
      </c>
      <c r="AB7">
        <f t="shared" ref="AB7:AR7" si="3">IF(AB5+AB6=2,1,0)</f>
        <v>0</v>
      </c>
      <c r="AC7">
        <f t="shared" si="3"/>
        <v>0</v>
      </c>
      <c r="AD7">
        <f t="shared" si="3"/>
        <v>0</v>
      </c>
      <c r="AE7">
        <f t="shared" si="3"/>
        <v>0</v>
      </c>
      <c r="AF7">
        <f t="shared" si="3"/>
        <v>0</v>
      </c>
      <c r="AG7">
        <f t="shared" si="3"/>
        <v>0</v>
      </c>
      <c r="AH7">
        <f t="shared" si="3"/>
        <v>0</v>
      </c>
      <c r="AI7">
        <f t="shared" si="3"/>
        <v>0</v>
      </c>
      <c r="AJ7">
        <f t="shared" si="3"/>
        <v>0</v>
      </c>
      <c r="AK7">
        <f t="shared" si="3"/>
        <v>0</v>
      </c>
      <c r="AL7">
        <f t="shared" si="3"/>
        <v>0</v>
      </c>
      <c r="AM7">
        <f t="shared" si="3"/>
        <v>0</v>
      </c>
      <c r="AN7">
        <f t="shared" si="3"/>
        <v>0</v>
      </c>
      <c r="AO7">
        <f t="shared" si="3"/>
        <v>0</v>
      </c>
      <c r="AP7">
        <f t="shared" si="3"/>
        <v>0</v>
      </c>
      <c r="AQ7">
        <f t="shared" si="3"/>
        <v>0</v>
      </c>
      <c r="AR7">
        <f t="shared" si="3"/>
        <v>0</v>
      </c>
    </row>
    <row r="8" spans="1:44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6</v>
      </c>
      <c r="H8" s="17" t="s">
        <v>15</v>
      </c>
      <c r="I8" s="17" t="s">
        <v>7</v>
      </c>
      <c r="J8" s="17" t="s">
        <v>8</v>
      </c>
      <c r="K8" s="17" t="s">
        <v>17</v>
      </c>
      <c r="L8" s="17" t="s">
        <v>10</v>
      </c>
      <c r="M8" s="17" t="s">
        <v>5</v>
      </c>
      <c r="N8" s="17" t="s">
        <v>72</v>
      </c>
      <c r="O8" s="17" t="s">
        <v>12</v>
      </c>
      <c r="P8" s="17" t="s">
        <v>79</v>
      </c>
      <c r="Q8" s="17" t="s">
        <v>80</v>
      </c>
      <c r="R8" s="17" t="s">
        <v>62</v>
      </c>
      <c r="S8" s="17" t="s">
        <v>81</v>
      </c>
      <c r="Y8" s="26">
        <f>SUM(AA7:AR7)</f>
        <v>1</v>
      </c>
      <c r="Z8" s="25" t="s">
        <v>84</v>
      </c>
    </row>
    <row r="9" spans="1:44" x14ac:dyDescent="0.2">
      <c r="A9" s="5" t="s">
        <v>0</v>
      </c>
      <c r="B9" s="8">
        <v>51</v>
      </c>
      <c r="C9" s="8">
        <v>50</v>
      </c>
      <c r="D9" s="8">
        <v>75</v>
      </c>
      <c r="E9" s="8">
        <v>107</v>
      </c>
      <c r="F9" s="8">
        <v>31</v>
      </c>
      <c r="G9" s="8">
        <v>1850</v>
      </c>
      <c r="H9" s="8">
        <v>1620</v>
      </c>
      <c r="I9" s="8">
        <v>1900</v>
      </c>
      <c r="J9" s="8">
        <v>19</v>
      </c>
      <c r="K9" s="8">
        <v>1500</v>
      </c>
      <c r="L9" s="8">
        <v>34.081299999999999</v>
      </c>
      <c r="M9" s="8">
        <v>1580</v>
      </c>
      <c r="N9" s="8">
        <v>850</v>
      </c>
      <c r="O9" s="8">
        <v>88</v>
      </c>
      <c r="P9" s="8">
        <v>950</v>
      </c>
      <c r="Q9" s="8">
        <v>1300</v>
      </c>
      <c r="R9" s="8">
        <v>56</v>
      </c>
      <c r="S9" s="8">
        <v>46</v>
      </c>
    </row>
    <row r="10" spans="1:44" x14ac:dyDescent="0.2">
      <c r="A10" s="19" t="s">
        <v>43</v>
      </c>
      <c r="B10" s="6">
        <f>IF($F$3=B8,$F$6,B11/B9)</f>
        <v>6.2</v>
      </c>
      <c r="C10" s="6">
        <f t="shared" ref="C10:S10" si="4">IF($F$3=C8,$F$6,C11/C9)</f>
        <v>6.6481150000000007</v>
      </c>
      <c r="D10" s="6">
        <f t="shared" si="4"/>
        <v>4.1103133333333339</v>
      </c>
      <c r="E10" s="6">
        <f t="shared" si="4"/>
        <v>3.9397955607476636</v>
      </c>
      <c r="F10" s="6">
        <f t="shared" si="4"/>
        <v>8.2709193548387105</v>
      </c>
      <c r="G10" s="6">
        <f t="shared" si="4"/>
        <v>0.17508574324324325</v>
      </c>
      <c r="H10" s="6">
        <f t="shared" si="4"/>
        <v>0.21929104938271607</v>
      </c>
      <c r="I10" s="6">
        <f t="shared" si="4"/>
        <v>0.19239677631578944</v>
      </c>
      <c r="J10" s="6">
        <f t="shared" si="4"/>
        <v>12.933315789473685</v>
      </c>
      <c r="K10" s="6">
        <f t="shared" si="4"/>
        <v>0.1717761666666667</v>
      </c>
      <c r="L10" s="6">
        <f t="shared" si="4"/>
        <v>8.3082401492900804</v>
      </c>
      <c r="M10" s="6">
        <f t="shared" si="4"/>
        <v>0.2509575158227848</v>
      </c>
      <c r="N10" s="6">
        <f t="shared" si="4"/>
        <v>0.2872423529411765</v>
      </c>
      <c r="O10" s="6">
        <f t="shared" si="4"/>
        <v>3.210603693181818</v>
      </c>
      <c r="P10" s="6">
        <f t="shared" si="4"/>
        <v>0.24052644736842108</v>
      </c>
      <c r="Q10" s="6">
        <f t="shared" si="4"/>
        <v>0.15418932692307691</v>
      </c>
      <c r="R10" s="6">
        <f t="shared" si="4"/>
        <v>5.6690312499999989</v>
      </c>
      <c r="S10" s="6">
        <f t="shared" si="4"/>
        <v>5.8549076086956529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0</v>
      </c>
      <c r="AJ10" s="28">
        <v>1</v>
      </c>
      <c r="AK10" s="28">
        <v>0</v>
      </c>
      <c r="AL10" s="28">
        <v>1</v>
      </c>
      <c r="AM10" s="28">
        <v>1</v>
      </c>
      <c r="AN10" s="28">
        <v>0</v>
      </c>
      <c r="AO10" s="28">
        <v>1</v>
      </c>
      <c r="AP10" s="28">
        <v>1</v>
      </c>
      <c r="AQ10" s="28">
        <v>0</v>
      </c>
      <c r="AR10" s="28">
        <v>0</v>
      </c>
    </row>
    <row r="11" spans="1:44" x14ac:dyDescent="0.2">
      <c r="A11" s="5" t="s">
        <v>1</v>
      </c>
      <c r="B11" s="34">
        <f t="shared" ref="B11:S11" si="5">IF($F$3=B8,B9*B10,$AA$17+B25)</f>
        <v>316.2</v>
      </c>
      <c r="C11" s="34">
        <f t="shared" si="5"/>
        <v>332.40575000000001</v>
      </c>
      <c r="D11" s="34">
        <f t="shared" si="5"/>
        <v>308.27350000000001</v>
      </c>
      <c r="E11" s="34">
        <f t="shared" si="5"/>
        <v>421.55812500000002</v>
      </c>
      <c r="F11" s="34">
        <f t="shared" si="5"/>
        <v>256.39850000000001</v>
      </c>
      <c r="G11" s="34">
        <f t="shared" si="5"/>
        <v>323.90862500000003</v>
      </c>
      <c r="H11" s="34">
        <f t="shared" si="5"/>
        <v>355.25150000000002</v>
      </c>
      <c r="I11" s="34">
        <f t="shared" si="5"/>
        <v>365.55387499999995</v>
      </c>
      <c r="J11" s="34">
        <f t="shared" si="5"/>
        <v>245.733</v>
      </c>
      <c r="K11" s="34">
        <f t="shared" si="5"/>
        <v>257.66425000000004</v>
      </c>
      <c r="L11" s="34">
        <f t="shared" si="5"/>
        <v>283.15562499999999</v>
      </c>
      <c r="M11" s="34">
        <f t="shared" si="5"/>
        <v>396.51287500000001</v>
      </c>
      <c r="N11" s="34">
        <f t="shared" si="5"/>
        <v>244.15600000000001</v>
      </c>
      <c r="O11" s="34">
        <f t="shared" si="5"/>
        <v>282.53312499999998</v>
      </c>
      <c r="P11" s="34">
        <f t="shared" si="5"/>
        <v>228.50012500000003</v>
      </c>
      <c r="Q11" s="34">
        <f t="shared" si="5"/>
        <v>200.44612499999999</v>
      </c>
      <c r="R11" s="34">
        <f t="shared" si="5"/>
        <v>317.46574999999996</v>
      </c>
      <c r="S11" s="34">
        <f t="shared" si="5"/>
        <v>269.32575000000003</v>
      </c>
      <c r="Y11" s="27" t="s">
        <v>86</v>
      </c>
      <c r="AA11">
        <f t="shared" ref="AA11:AR11" si="6">IF(AA6+AA10=2,1,0)</f>
        <v>0</v>
      </c>
      <c r="AB11">
        <f t="shared" si="6"/>
        <v>0</v>
      </c>
      <c r="AC11">
        <f t="shared" si="6"/>
        <v>0</v>
      </c>
      <c r="AD11">
        <f t="shared" si="6"/>
        <v>0</v>
      </c>
      <c r="AE11">
        <f t="shared" si="6"/>
        <v>0</v>
      </c>
      <c r="AF11">
        <f t="shared" si="6"/>
        <v>0</v>
      </c>
      <c r="AG11">
        <f t="shared" si="6"/>
        <v>0</v>
      </c>
      <c r="AH11">
        <f t="shared" si="6"/>
        <v>0</v>
      </c>
      <c r="AI11">
        <f t="shared" si="6"/>
        <v>0</v>
      </c>
      <c r="AJ11">
        <f t="shared" si="6"/>
        <v>0</v>
      </c>
      <c r="AK11">
        <f t="shared" si="6"/>
        <v>0</v>
      </c>
      <c r="AL11">
        <f t="shared" si="6"/>
        <v>0</v>
      </c>
      <c r="AM11">
        <f t="shared" si="6"/>
        <v>0</v>
      </c>
      <c r="AN11">
        <f t="shared" si="6"/>
        <v>0</v>
      </c>
      <c r="AO11">
        <f t="shared" si="6"/>
        <v>0</v>
      </c>
      <c r="AP11">
        <f t="shared" si="6"/>
        <v>0</v>
      </c>
      <c r="AQ11">
        <f t="shared" si="6"/>
        <v>0</v>
      </c>
      <c r="AR11">
        <f t="shared" si="6"/>
        <v>0</v>
      </c>
    </row>
    <row r="12" spans="1:44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Y12" s="26">
        <f>SUM(AA11:AR11)</f>
        <v>0</v>
      </c>
      <c r="Z12" s="25" t="s">
        <v>85</v>
      </c>
    </row>
    <row r="13" spans="1:44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Y13" s="4"/>
      <c r="Z13" s="4"/>
    </row>
    <row r="14" spans="1:44" x14ac:dyDescent="0.2">
      <c r="A14" s="5" t="s">
        <v>45</v>
      </c>
      <c r="B14" s="9">
        <v>23.8</v>
      </c>
      <c r="C14" s="9">
        <v>32</v>
      </c>
      <c r="D14" s="9">
        <v>17.600000000000001</v>
      </c>
      <c r="E14" s="9">
        <v>87</v>
      </c>
      <c r="F14" s="9">
        <v>65.8</v>
      </c>
      <c r="G14" s="9">
        <v>35.909999999999997</v>
      </c>
      <c r="H14" s="9">
        <v>54.36</v>
      </c>
      <c r="I14" s="9">
        <v>79</v>
      </c>
      <c r="J14" s="9">
        <v>18</v>
      </c>
      <c r="K14" s="9">
        <v>21</v>
      </c>
      <c r="L14" s="9">
        <v>60</v>
      </c>
      <c r="M14" s="9">
        <v>86.63</v>
      </c>
      <c r="N14" s="9">
        <v>13.72</v>
      </c>
      <c r="O14" s="9">
        <v>16</v>
      </c>
      <c r="P14" s="9">
        <v>26</v>
      </c>
      <c r="Q14" s="9">
        <v>15</v>
      </c>
      <c r="R14" s="9">
        <v>13.2</v>
      </c>
      <c r="S14" s="9">
        <v>12</v>
      </c>
      <c r="AA14" t="s">
        <v>16</v>
      </c>
    </row>
    <row r="15" spans="1:44" x14ac:dyDescent="0.2">
      <c r="A15" s="5" t="s">
        <v>46</v>
      </c>
      <c r="B15" s="10">
        <v>29.3</v>
      </c>
      <c r="C15" s="10">
        <v>29.3</v>
      </c>
      <c r="D15" s="10">
        <v>27.9</v>
      </c>
      <c r="E15" s="10">
        <v>31.6</v>
      </c>
      <c r="F15" s="10">
        <v>27.2</v>
      </c>
      <c r="G15" s="10">
        <v>37.200000000000003</v>
      </c>
      <c r="H15" s="10">
        <v>40.200000000000003</v>
      </c>
      <c r="I15" s="10">
        <v>15.6</v>
      </c>
      <c r="J15" s="10">
        <v>33.6</v>
      </c>
      <c r="K15" s="10">
        <v>39.200000000000003</v>
      </c>
      <c r="L15" s="10">
        <v>39.700000000000003</v>
      </c>
      <c r="M15" s="10">
        <v>54.7</v>
      </c>
      <c r="N15" s="10">
        <v>22.6</v>
      </c>
      <c r="O15" s="10">
        <v>12.3</v>
      </c>
      <c r="P15" s="10">
        <v>20.7</v>
      </c>
      <c r="Q15" s="10">
        <v>11.1</v>
      </c>
      <c r="R15" s="10">
        <v>26.8</v>
      </c>
      <c r="S15" s="10">
        <v>4</v>
      </c>
      <c r="AA15">
        <f t="shared" ref="AA15:AR15" si="7">IF($F$3=B8,B27,0)</f>
        <v>103.273875</v>
      </c>
      <c r="AB15">
        <f t="shared" si="7"/>
        <v>0</v>
      </c>
      <c r="AC15">
        <f t="shared" si="7"/>
        <v>0</v>
      </c>
      <c r="AD15">
        <f t="shared" si="7"/>
        <v>0</v>
      </c>
      <c r="AE15">
        <f t="shared" si="7"/>
        <v>0</v>
      </c>
      <c r="AF15">
        <f t="shared" si="7"/>
        <v>0</v>
      </c>
      <c r="AG15">
        <f t="shared" si="7"/>
        <v>0</v>
      </c>
      <c r="AH15">
        <f t="shared" si="7"/>
        <v>0</v>
      </c>
      <c r="AI15">
        <f t="shared" si="7"/>
        <v>0</v>
      </c>
      <c r="AJ15">
        <f t="shared" si="7"/>
        <v>0</v>
      </c>
      <c r="AK15">
        <f t="shared" si="7"/>
        <v>0</v>
      </c>
      <c r="AL15">
        <f t="shared" si="7"/>
        <v>0</v>
      </c>
      <c r="AM15">
        <f t="shared" si="7"/>
        <v>0</v>
      </c>
      <c r="AN15">
        <f t="shared" si="7"/>
        <v>0</v>
      </c>
      <c r="AO15">
        <f t="shared" si="7"/>
        <v>0</v>
      </c>
      <c r="AP15">
        <f t="shared" si="7"/>
        <v>0</v>
      </c>
      <c r="AQ15">
        <f t="shared" si="7"/>
        <v>0</v>
      </c>
      <c r="AR15">
        <f t="shared" si="7"/>
        <v>0</v>
      </c>
    </row>
    <row r="16" spans="1:44" x14ac:dyDescent="0.2">
      <c r="A16" s="5" t="s">
        <v>47</v>
      </c>
      <c r="B16" s="10">
        <v>10.5</v>
      </c>
      <c r="C16" s="10">
        <v>18.5</v>
      </c>
      <c r="D16" s="10">
        <v>18.5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16</v>
      </c>
      <c r="L16" s="10">
        <v>3</v>
      </c>
      <c r="M16" s="10">
        <v>20</v>
      </c>
      <c r="N16" s="10">
        <v>0</v>
      </c>
      <c r="O16" s="10">
        <v>0</v>
      </c>
      <c r="P16" s="10">
        <v>0</v>
      </c>
      <c r="Q16" s="10">
        <v>0</v>
      </c>
      <c r="R16" s="10">
        <v>10</v>
      </c>
      <c r="S16" s="10">
        <v>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5</v>
      </c>
      <c r="H17" s="10">
        <v>10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6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AA17">
        <f>SUM(AA15:AR15)</f>
        <v>103.273875</v>
      </c>
    </row>
    <row r="18" spans="1:31" x14ac:dyDescent="0.2">
      <c r="A18" s="5" t="s">
        <v>49</v>
      </c>
      <c r="B18" s="10">
        <v>92.21</v>
      </c>
      <c r="C18" s="10">
        <v>90.13</v>
      </c>
      <c r="D18" s="10">
        <v>83.79</v>
      </c>
      <c r="E18" s="10">
        <v>101.13</v>
      </c>
      <c r="F18" s="10">
        <v>11.16</v>
      </c>
      <c r="G18" s="10">
        <v>64.11</v>
      </c>
      <c r="H18" s="10">
        <v>54.46</v>
      </c>
      <c r="I18" s="10">
        <v>109.23</v>
      </c>
      <c r="J18" s="10">
        <v>32.85</v>
      </c>
      <c r="K18" s="10">
        <v>10.43</v>
      </c>
      <c r="L18" s="10">
        <v>14.25</v>
      </c>
      <c r="M18" s="10">
        <v>47.63</v>
      </c>
      <c r="N18" s="10">
        <v>35.49</v>
      </c>
      <c r="O18" s="10">
        <v>84.13</v>
      </c>
      <c r="P18" s="10">
        <v>25.66</v>
      </c>
      <c r="Q18" s="10">
        <v>25.09</v>
      </c>
      <c r="R18" s="10">
        <v>102.57</v>
      </c>
      <c r="S18" s="10">
        <v>81.84</v>
      </c>
    </row>
    <row r="19" spans="1:31" x14ac:dyDescent="0.2">
      <c r="A19" s="5" t="s">
        <v>50</v>
      </c>
      <c r="B19" s="10">
        <v>6.5</v>
      </c>
      <c r="C19" s="10">
        <v>8.1</v>
      </c>
      <c r="D19" s="10">
        <v>5</v>
      </c>
      <c r="E19" s="10">
        <v>9.5</v>
      </c>
      <c r="F19" s="10">
        <v>4.8</v>
      </c>
      <c r="G19" s="10">
        <v>9</v>
      </c>
      <c r="H19" s="10">
        <v>14</v>
      </c>
      <c r="I19" s="10">
        <v>8</v>
      </c>
      <c r="J19" s="10">
        <v>11</v>
      </c>
      <c r="K19" s="10">
        <v>9</v>
      </c>
      <c r="L19" s="10">
        <v>8.5</v>
      </c>
      <c r="M19" s="10">
        <v>13.5</v>
      </c>
      <c r="N19" s="10">
        <v>16.5</v>
      </c>
      <c r="O19" s="10">
        <v>12.2</v>
      </c>
      <c r="P19" s="10">
        <v>8</v>
      </c>
      <c r="Q19" s="10">
        <v>0</v>
      </c>
      <c r="R19" s="10">
        <v>6.5</v>
      </c>
      <c r="S19" s="10">
        <v>16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16.64</v>
      </c>
      <c r="C20" s="10">
        <v>16.579999999999998</v>
      </c>
      <c r="D20" s="10">
        <v>17.940000000000001</v>
      </c>
      <c r="E20" s="10">
        <v>23.82</v>
      </c>
      <c r="F20" s="10">
        <v>12.87</v>
      </c>
      <c r="G20" s="10">
        <v>17.809999999999999</v>
      </c>
      <c r="H20" s="10">
        <v>17.38</v>
      </c>
      <c r="I20" s="10">
        <v>15.77</v>
      </c>
      <c r="J20" s="10">
        <v>15.7</v>
      </c>
      <c r="K20" s="10">
        <v>16.559999999999999</v>
      </c>
      <c r="L20" s="10">
        <v>14.83</v>
      </c>
      <c r="M20" s="10">
        <v>18.23</v>
      </c>
      <c r="N20" s="10">
        <v>15.72</v>
      </c>
      <c r="O20" s="10">
        <v>19.98</v>
      </c>
      <c r="P20" s="10">
        <v>15.39</v>
      </c>
      <c r="Q20" s="10">
        <v>16.350000000000001</v>
      </c>
      <c r="R20" s="10">
        <v>15.59</v>
      </c>
      <c r="S20" s="10">
        <v>15.09</v>
      </c>
    </row>
    <row r="21" spans="1:31" x14ac:dyDescent="0.2">
      <c r="A21" s="5" t="s">
        <v>52</v>
      </c>
      <c r="B21" s="10">
        <v>24.28</v>
      </c>
      <c r="C21" s="10">
        <v>24.24</v>
      </c>
      <c r="D21" s="10">
        <v>24.86</v>
      </c>
      <c r="E21" s="10">
        <v>30.33</v>
      </c>
      <c r="F21" s="10">
        <v>20.260000000000002</v>
      </c>
      <c r="G21" s="10">
        <v>24.23</v>
      </c>
      <c r="H21" s="10">
        <v>23.99</v>
      </c>
      <c r="I21" s="10">
        <v>23.2</v>
      </c>
      <c r="J21" s="10">
        <v>24.16</v>
      </c>
      <c r="K21" s="10">
        <v>26.62</v>
      </c>
      <c r="L21" s="10">
        <v>23.1</v>
      </c>
      <c r="M21" s="10">
        <v>26.45</v>
      </c>
      <c r="N21" s="10">
        <v>23.76</v>
      </c>
      <c r="O21" s="10">
        <v>26.17</v>
      </c>
      <c r="P21" s="10">
        <v>22.95</v>
      </c>
      <c r="Q21" s="10">
        <v>24.12</v>
      </c>
      <c r="R21" s="10">
        <v>21.79</v>
      </c>
      <c r="S21" s="10">
        <v>21.12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21.4</v>
      </c>
      <c r="F22" s="10">
        <v>0</v>
      </c>
      <c r="G22" s="10">
        <v>7.4</v>
      </c>
      <c r="H22" s="10">
        <v>6.48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</row>
    <row r="23" spans="1:31" x14ac:dyDescent="0.2">
      <c r="A23" s="5" t="s">
        <v>53</v>
      </c>
      <c r="B23" s="10">
        <v>2</v>
      </c>
      <c r="C23" s="10">
        <v>2</v>
      </c>
      <c r="D23" s="10">
        <v>2</v>
      </c>
      <c r="E23" s="10">
        <v>2</v>
      </c>
      <c r="F23" s="10">
        <v>5.5</v>
      </c>
      <c r="G23" s="10">
        <v>12</v>
      </c>
      <c r="H23" s="10">
        <v>22</v>
      </c>
      <c r="I23" s="10">
        <v>2</v>
      </c>
      <c r="J23" s="10">
        <v>2</v>
      </c>
      <c r="K23" s="10">
        <v>10</v>
      </c>
      <c r="L23" s="10">
        <v>10</v>
      </c>
      <c r="M23" s="10">
        <v>15.5</v>
      </c>
      <c r="N23" s="10">
        <v>2</v>
      </c>
      <c r="O23" s="10">
        <v>2</v>
      </c>
      <c r="P23" s="10">
        <v>2</v>
      </c>
      <c r="Q23" s="10">
        <v>2</v>
      </c>
      <c r="R23" s="10">
        <v>10</v>
      </c>
      <c r="S23" s="10">
        <v>10</v>
      </c>
    </row>
    <row r="24" spans="1:31" x14ac:dyDescent="0.2">
      <c r="A24" s="5" t="s">
        <v>54</v>
      </c>
      <c r="B24" s="18">
        <f>SUM(B14:B23)*$AE$19*6/12</f>
        <v>7.6961249999999994</v>
      </c>
      <c r="C24" s="18">
        <f t="shared" ref="C24:S24" si="8">SUM(C14:C23)*$AE$19*6/12</f>
        <v>8.2818750000000012</v>
      </c>
      <c r="D24" s="18">
        <f t="shared" si="8"/>
        <v>7.409625000000001</v>
      </c>
      <c r="E24" s="18">
        <f t="shared" si="8"/>
        <v>11.504249999999999</v>
      </c>
      <c r="F24" s="18">
        <f t="shared" si="8"/>
        <v>5.534625000000001</v>
      </c>
      <c r="G24" s="18">
        <f t="shared" si="8"/>
        <v>7.9747499999999993</v>
      </c>
      <c r="H24" s="18">
        <f t="shared" si="8"/>
        <v>9.1076250000000005</v>
      </c>
      <c r="I24" s="18">
        <f t="shared" si="8"/>
        <v>9.4799999999999986</v>
      </c>
      <c r="J24" s="18">
        <f t="shared" si="8"/>
        <v>5.1491249999999997</v>
      </c>
      <c r="K24" s="18">
        <f t="shared" si="8"/>
        <v>5.5803750000000001</v>
      </c>
      <c r="L24" s="18">
        <f t="shared" si="8"/>
        <v>6.5017499999999986</v>
      </c>
      <c r="M24" s="18">
        <f t="shared" si="8"/>
        <v>10.598999999999998</v>
      </c>
      <c r="N24" s="18">
        <f t="shared" si="8"/>
        <v>5.0921249999999993</v>
      </c>
      <c r="O24" s="18">
        <f t="shared" si="8"/>
        <v>6.4792499999999977</v>
      </c>
      <c r="P24" s="18">
        <f t="shared" si="8"/>
        <v>4.5262500000000001</v>
      </c>
      <c r="Q24" s="18">
        <f t="shared" si="8"/>
        <v>3.5122499999999999</v>
      </c>
      <c r="R24" s="18">
        <f t="shared" si="8"/>
        <v>7.7418749999999994</v>
      </c>
      <c r="S24" s="18">
        <f t="shared" si="8"/>
        <v>6.001875000000001</v>
      </c>
    </row>
    <row r="25" spans="1:31" x14ac:dyDescent="0.2">
      <c r="A25" s="5" t="s">
        <v>55</v>
      </c>
      <c r="B25" s="35">
        <f t="shared" ref="B25:S25" si="9">SUM(B14:B24)</f>
        <v>212.92612499999998</v>
      </c>
      <c r="C25" s="35">
        <f t="shared" si="9"/>
        <v>229.13187500000004</v>
      </c>
      <c r="D25" s="35">
        <f t="shared" si="9"/>
        <v>204.99962500000004</v>
      </c>
      <c r="E25" s="35">
        <f t="shared" si="9"/>
        <v>318.28424999999999</v>
      </c>
      <c r="F25" s="35">
        <f t="shared" si="9"/>
        <v>153.12462500000001</v>
      </c>
      <c r="G25" s="35">
        <f t="shared" si="9"/>
        <v>220.63475</v>
      </c>
      <c r="H25" s="35">
        <f t="shared" si="9"/>
        <v>251.97762500000002</v>
      </c>
      <c r="I25" s="35">
        <f t="shared" si="9"/>
        <v>262.27999999999997</v>
      </c>
      <c r="J25" s="35">
        <f t="shared" si="9"/>
        <v>142.459125</v>
      </c>
      <c r="K25" s="35">
        <f t="shared" si="9"/>
        <v>154.39037500000001</v>
      </c>
      <c r="L25" s="35">
        <f t="shared" si="9"/>
        <v>179.88174999999998</v>
      </c>
      <c r="M25" s="35">
        <f t="shared" si="9"/>
        <v>293.23899999999998</v>
      </c>
      <c r="N25" s="35">
        <f t="shared" si="9"/>
        <v>140.882125</v>
      </c>
      <c r="O25" s="35">
        <f t="shared" si="9"/>
        <v>179.25924999999998</v>
      </c>
      <c r="P25" s="35">
        <f t="shared" si="9"/>
        <v>125.22625000000001</v>
      </c>
      <c r="Q25" s="35">
        <f t="shared" si="9"/>
        <v>97.172249999999991</v>
      </c>
      <c r="R25" s="35">
        <f t="shared" si="9"/>
        <v>214.19187499999998</v>
      </c>
      <c r="S25" s="35">
        <f t="shared" si="9"/>
        <v>166.05187500000002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31" x14ac:dyDescent="0.2">
      <c r="A27" s="5" t="s">
        <v>56</v>
      </c>
      <c r="B27" s="34">
        <f t="shared" ref="B27:S27" si="10">B11-B25</f>
        <v>103.273875</v>
      </c>
      <c r="C27" s="34">
        <f t="shared" si="10"/>
        <v>103.27387499999998</v>
      </c>
      <c r="D27" s="34">
        <f t="shared" si="10"/>
        <v>103.27387499999998</v>
      </c>
      <c r="E27" s="34">
        <f t="shared" si="10"/>
        <v>103.27387500000003</v>
      </c>
      <c r="F27" s="34">
        <f t="shared" si="10"/>
        <v>103.273875</v>
      </c>
      <c r="G27" s="34">
        <f t="shared" si="10"/>
        <v>103.27387500000003</v>
      </c>
      <c r="H27" s="34">
        <f t="shared" si="10"/>
        <v>103.273875</v>
      </c>
      <c r="I27" s="34">
        <f t="shared" si="10"/>
        <v>103.27387499999998</v>
      </c>
      <c r="J27" s="34">
        <f t="shared" si="10"/>
        <v>103.273875</v>
      </c>
      <c r="K27" s="34">
        <f t="shared" si="10"/>
        <v>103.27387500000003</v>
      </c>
      <c r="L27" s="34">
        <f t="shared" si="10"/>
        <v>103.273875</v>
      </c>
      <c r="M27" s="34">
        <f t="shared" si="10"/>
        <v>103.27387500000003</v>
      </c>
      <c r="N27" s="34">
        <f t="shared" si="10"/>
        <v>103.273875</v>
      </c>
      <c r="O27" s="34">
        <f t="shared" si="10"/>
        <v>103.273875</v>
      </c>
      <c r="P27" s="34">
        <f t="shared" si="10"/>
        <v>103.27387500000002</v>
      </c>
      <c r="Q27" s="34">
        <f t="shared" si="10"/>
        <v>103.273875</v>
      </c>
      <c r="R27" s="34">
        <f t="shared" si="10"/>
        <v>103.27387499999998</v>
      </c>
      <c r="S27" s="34">
        <f t="shared" si="10"/>
        <v>103.273875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L8">
    <cfRule type="cellIs" dxfId="35" priority="11" stopIfTrue="1" operator="equal">
      <formula>$F$3</formula>
    </cfRule>
  </conditionalFormatting>
  <conditionalFormatting sqref="F7:J7">
    <cfRule type="cellIs" dxfId="34" priority="12" stopIfTrue="1" operator="equal">
      <formula>1</formula>
    </cfRule>
  </conditionalFormatting>
  <conditionalFormatting sqref="M8:R8">
    <cfRule type="cellIs" dxfId="33" priority="10" stopIfTrue="1" operator="equal">
      <formula>$F$3</formula>
    </cfRule>
  </conditionalFormatting>
  <conditionalFormatting sqref="B10">
    <cfRule type="expression" dxfId="32" priority="9">
      <formula>AA10=1</formula>
    </cfRule>
    <cfRule type="expression" dxfId="31" priority="13" stopIfTrue="1">
      <formula>AA6=1</formula>
    </cfRule>
  </conditionalFormatting>
  <conditionalFormatting sqref="F4">
    <cfRule type="expression" dxfId="30" priority="8" stopIfTrue="1">
      <formula>$Y$12=1</formula>
    </cfRule>
  </conditionalFormatting>
  <conditionalFormatting sqref="F5">
    <cfRule type="expression" dxfId="29" priority="7" stopIfTrue="1">
      <formula>$Y$12=1</formula>
    </cfRule>
  </conditionalFormatting>
  <conditionalFormatting sqref="F6">
    <cfRule type="expression" dxfId="28" priority="6" stopIfTrue="1">
      <formula>$Y$12=1</formula>
    </cfRule>
  </conditionalFormatting>
  <conditionalFormatting sqref="C10:R10">
    <cfRule type="expression" dxfId="27" priority="4">
      <formula>AB10=1</formula>
    </cfRule>
    <cfRule type="expression" dxfId="26" priority="5" stopIfTrue="1">
      <formula>AB6=1</formula>
    </cfRule>
  </conditionalFormatting>
  <conditionalFormatting sqref="S8">
    <cfRule type="cellIs" dxfId="25" priority="3" stopIfTrue="1" operator="equal">
      <formula>$F$3</formula>
    </cfRule>
  </conditionalFormatting>
  <conditionalFormatting sqref="S10">
    <cfRule type="expression" dxfId="24" priority="1">
      <formula>AR10=1</formula>
    </cfRule>
    <cfRule type="expression" dxfId="23" priority="2" stopIfTrue="1">
      <formula>AR6=1</formula>
    </cfRule>
  </conditionalFormatting>
  <dataValidations count="1">
    <dataValidation type="list" allowBlank="1" showInputMessage="1" showErrorMessage="1" sqref="F3" xr:uid="{00000000-0002-0000-0700-000000000000}">
      <formula1>$B$8:$S$8</formula1>
    </dataValidation>
  </dataValidations>
  <pageMargins left="0.5" right="0.25" top="1" bottom="1" header="0.5" footer="0.5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S31"/>
  <sheetViews>
    <sheetView showGridLines="0" workbookViewId="0">
      <pane xSplit="1" topLeftCell="B1" activePane="topRight" state="frozen"/>
      <selection pane="topRight" activeCell="J1" sqref="J1"/>
    </sheetView>
  </sheetViews>
  <sheetFormatPr defaultRowHeight="12.75" x14ac:dyDescent="0.2"/>
  <cols>
    <col min="1" max="1" width="13.42578125" customWidth="1"/>
    <col min="2" max="12" width="9.7109375" customWidth="1"/>
    <col min="13" max="13" width="9.7109375" hidden="1" customWidth="1"/>
    <col min="14" max="16" width="9.7109375" customWidth="1"/>
    <col min="17" max="17" width="9.7109375" hidden="1" customWidth="1"/>
    <col min="18" max="19" width="9.7109375" customWidth="1"/>
    <col min="24" max="26" width="9.140625" hidden="1" customWidth="1"/>
    <col min="27" max="43" width="8.85546875" hidden="1" customWidth="1"/>
    <col min="44" max="45" width="9.140625" hidden="1" customWidth="1"/>
  </cols>
  <sheetData>
    <row r="1" spans="1:44" x14ac:dyDescent="0.2">
      <c r="A1" s="2" t="s">
        <v>70</v>
      </c>
      <c r="B1" s="2"/>
      <c r="C1" s="2"/>
      <c r="G1" s="2"/>
      <c r="J1" s="22"/>
      <c r="R1" s="2"/>
    </row>
    <row r="2" spans="1:44" x14ac:dyDescent="0.2">
      <c r="C2" s="2"/>
      <c r="D2" s="2"/>
      <c r="Y2" s="25"/>
      <c r="Z2" s="25"/>
      <c r="AA2" s="4"/>
      <c r="AB2" s="4"/>
    </row>
    <row r="3" spans="1:44" x14ac:dyDescent="0.2">
      <c r="B3" s="22" t="s">
        <v>59</v>
      </c>
      <c r="C3" s="22"/>
      <c r="D3" s="22"/>
      <c r="E3" s="5"/>
      <c r="F3" s="24" t="s">
        <v>11</v>
      </c>
      <c r="Q3" s="3"/>
      <c r="Y3" s="4"/>
      <c r="Z3" s="4"/>
    </row>
    <row r="4" spans="1:44" x14ac:dyDescent="0.2">
      <c r="B4" s="5" t="s">
        <v>40</v>
      </c>
      <c r="C4" s="20" t="str">
        <f>F3</f>
        <v>S. Wht</v>
      </c>
      <c r="D4" s="5" t="s">
        <v>39</v>
      </c>
      <c r="E4" s="5"/>
      <c r="F4" s="9">
        <v>6.67</v>
      </c>
      <c r="G4" s="33" t="str">
        <f>IF(Y8=1,"","&lt;= enter cash price if no futures market")</f>
        <v/>
      </c>
      <c r="H4" s="15"/>
      <c r="I4" s="15"/>
      <c r="J4" s="15"/>
      <c r="K4" s="15"/>
      <c r="Y4" s="4"/>
      <c r="Z4" s="4"/>
      <c r="AA4" t="str">
        <f t="shared" ref="AA4:AL4" si="0">B8</f>
        <v>S. Wht</v>
      </c>
      <c r="AB4" t="str">
        <f t="shared" si="0"/>
        <v>Durum</v>
      </c>
      <c r="AC4" t="str">
        <f t="shared" si="0"/>
        <v>Barley</v>
      </c>
      <c r="AD4" t="str">
        <f t="shared" si="0"/>
        <v>Corn</v>
      </c>
      <c r="AE4" t="str">
        <f t="shared" si="0"/>
        <v>Soybean</v>
      </c>
      <c r="AF4" t="str">
        <f t="shared" si="0"/>
        <v>Oil Snflr</v>
      </c>
      <c r="AG4" t="str">
        <f t="shared" si="0"/>
        <v>Conf Snflr</v>
      </c>
      <c r="AH4" t="str">
        <f t="shared" si="0"/>
        <v>Canola</v>
      </c>
      <c r="AI4" t="str">
        <f t="shared" si="0"/>
        <v>Flax</v>
      </c>
      <c r="AJ4" t="str">
        <f t="shared" si="0"/>
        <v>Field Pea</v>
      </c>
      <c r="AK4" t="str">
        <f t="shared" si="0"/>
        <v>Lentils</v>
      </c>
      <c r="AL4">
        <f t="shared" si="0"/>
        <v>0</v>
      </c>
      <c r="AM4" t="str">
        <f t="shared" ref="AM4:AR4" si="1">N8</f>
        <v>Mustard</v>
      </c>
      <c r="AN4" t="str">
        <f t="shared" si="1"/>
        <v>Oats</v>
      </c>
      <c r="AO4" t="str">
        <f t="shared" si="1"/>
        <v>Buckwht</v>
      </c>
      <c r="AP4">
        <f t="shared" si="1"/>
        <v>0</v>
      </c>
      <c r="AQ4" t="str">
        <f t="shared" si="1"/>
        <v>W.Wht</v>
      </c>
      <c r="AR4" t="str">
        <f t="shared" si="1"/>
        <v>Rye</v>
      </c>
    </row>
    <row r="5" spans="1:44" x14ac:dyDescent="0.2">
      <c r="B5" s="5" t="s">
        <v>44</v>
      </c>
      <c r="C5" s="5"/>
      <c r="D5" s="5"/>
      <c r="E5" s="5"/>
      <c r="F5" s="9">
        <v>-0.5</v>
      </c>
      <c r="G5" s="33" t="str">
        <f>IF(F5&gt;0,"Basis is usually Negative",IF(Y8=1,"","&lt;= enter 0 basis if no futures market"))</f>
        <v/>
      </c>
      <c r="Y5" s="4" t="s">
        <v>61</v>
      </c>
      <c r="Z5" s="4"/>
      <c r="AA5" s="23">
        <v>1</v>
      </c>
      <c r="AB5" s="23">
        <v>0</v>
      </c>
      <c r="AC5" s="23">
        <v>0</v>
      </c>
      <c r="AD5" s="23">
        <v>1</v>
      </c>
      <c r="AE5" s="23">
        <v>1</v>
      </c>
      <c r="AF5" s="23">
        <v>0</v>
      </c>
      <c r="AG5" s="23">
        <v>0</v>
      </c>
      <c r="AH5" s="23">
        <v>0</v>
      </c>
      <c r="AI5" s="23">
        <v>0</v>
      </c>
      <c r="AJ5" s="23">
        <v>0</v>
      </c>
      <c r="AK5" s="23">
        <v>0</v>
      </c>
      <c r="AL5" s="23">
        <v>0</v>
      </c>
      <c r="AM5" s="23">
        <v>0</v>
      </c>
      <c r="AN5" s="23">
        <v>1</v>
      </c>
      <c r="AO5" s="23">
        <v>0</v>
      </c>
      <c r="AP5" s="23">
        <v>0</v>
      </c>
      <c r="AQ5" s="23">
        <v>1</v>
      </c>
      <c r="AR5" s="23">
        <v>0</v>
      </c>
    </row>
    <row r="6" spans="1:44" x14ac:dyDescent="0.2">
      <c r="B6" s="5" t="s">
        <v>41</v>
      </c>
      <c r="C6" s="20" t="str">
        <f>F3</f>
        <v>S. Wht</v>
      </c>
      <c r="D6" s="5" t="s">
        <v>42</v>
      </c>
      <c r="E6" s="5"/>
      <c r="F6" s="21">
        <f>F4+F5</f>
        <v>6.17</v>
      </c>
      <c r="G6" s="4"/>
      <c r="Y6" s="4" t="s">
        <v>60</v>
      </c>
      <c r="Z6" s="4"/>
      <c r="AA6">
        <f t="shared" ref="AA6:AL6" si="2">IF($F$3=B8,1,0)</f>
        <v>1</v>
      </c>
      <c r="AB6">
        <f t="shared" si="2"/>
        <v>0</v>
      </c>
      <c r="AC6">
        <f t="shared" si="2"/>
        <v>0</v>
      </c>
      <c r="AD6">
        <f t="shared" si="2"/>
        <v>0</v>
      </c>
      <c r="AE6">
        <f t="shared" si="2"/>
        <v>0</v>
      </c>
      <c r="AF6">
        <f t="shared" si="2"/>
        <v>0</v>
      </c>
      <c r="AG6">
        <f t="shared" si="2"/>
        <v>0</v>
      </c>
      <c r="AH6">
        <f t="shared" si="2"/>
        <v>0</v>
      </c>
      <c r="AI6">
        <f t="shared" si="2"/>
        <v>0</v>
      </c>
      <c r="AJ6">
        <f t="shared" si="2"/>
        <v>0</v>
      </c>
      <c r="AK6">
        <f t="shared" si="2"/>
        <v>0</v>
      </c>
      <c r="AL6">
        <f t="shared" si="2"/>
        <v>0</v>
      </c>
      <c r="AM6">
        <f t="shared" ref="AM6:AR6" si="3">IF($F$3=N8,1,0)</f>
        <v>0</v>
      </c>
      <c r="AN6">
        <f t="shared" si="3"/>
        <v>0</v>
      </c>
      <c r="AO6">
        <f t="shared" si="3"/>
        <v>0</v>
      </c>
      <c r="AP6">
        <f t="shared" si="3"/>
        <v>0</v>
      </c>
      <c r="AQ6">
        <f t="shared" si="3"/>
        <v>0</v>
      </c>
      <c r="AR6">
        <f t="shared" si="3"/>
        <v>0</v>
      </c>
    </row>
    <row r="7" spans="1:44" x14ac:dyDescent="0.2">
      <c r="F7" s="4"/>
      <c r="G7" s="4"/>
      <c r="H7" s="4"/>
      <c r="I7" s="4"/>
      <c r="J7" s="4"/>
      <c r="Y7" s="25" t="s">
        <v>82</v>
      </c>
      <c r="Z7" s="4"/>
      <c r="AA7">
        <f>IF(AA5+AA6=2,1,0)</f>
        <v>1</v>
      </c>
      <c r="AB7">
        <f t="shared" ref="AB7:AQ7" si="4">IF(AB5+AB6=2,1,0)</f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 t="shared" si="4"/>
        <v>0</v>
      </c>
      <c r="AK7">
        <f t="shared" si="4"/>
        <v>0</v>
      </c>
      <c r="AL7">
        <f t="shared" si="4"/>
        <v>0</v>
      </c>
      <c r="AM7">
        <f t="shared" si="4"/>
        <v>0</v>
      </c>
      <c r="AN7">
        <f t="shared" si="4"/>
        <v>0</v>
      </c>
      <c r="AO7">
        <f t="shared" si="4"/>
        <v>0</v>
      </c>
      <c r="AP7">
        <f t="shared" si="4"/>
        <v>0</v>
      </c>
      <c r="AQ7">
        <f t="shared" si="4"/>
        <v>0</v>
      </c>
      <c r="AR7">
        <f>IF(AR5+AR6=2,1,0)</f>
        <v>0</v>
      </c>
    </row>
    <row r="8" spans="1:44" x14ac:dyDescent="0.2">
      <c r="A8" s="5"/>
      <c r="B8" s="17" t="s">
        <v>11</v>
      </c>
      <c r="C8" s="17" t="s">
        <v>9</v>
      </c>
      <c r="D8" s="17" t="s">
        <v>4</v>
      </c>
      <c r="E8" s="17" t="s">
        <v>2</v>
      </c>
      <c r="F8" s="17" t="s">
        <v>3</v>
      </c>
      <c r="G8" s="17" t="s">
        <v>6</v>
      </c>
      <c r="H8" s="17" t="s">
        <v>15</v>
      </c>
      <c r="I8" s="17" t="s">
        <v>7</v>
      </c>
      <c r="J8" s="17" t="s">
        <v>8</v>
      </c>
      <c r="K8" s="17" t="s">
        <v>10</v>
      </c>
      <c r="L8" s="17" t="s">
        <v>17</v>
      </c>
      <c r="M8" s="17"/>
      <c r="N8" s="17" t="s">
        <v>72</v>
      </c>
      <c r="O8" s="17" t="s">
        <v>12</v>
      </c>
      <c r="P8" s="17" t="s">
        <v>79</v>
      </c>
      <c r="Q8" s="17"/>
      <c r="R8" s="17" t="s">
        <v>62</v>
      </c>
      <c r="S8" s="17" t="s">
        <v>81</v>
      </c>
      <c r="Y8" s="26">
        <f>SUM(AA7:AR7)</f>
        <v>1</v>
      </c>
      <c r="Z8" s="25" t="s">
        <v>84</v>
      </c>
    </row>
    <row r="9" spans="1:44" x14ac:dyDescent="0.2">
      <c r="A9" s="5" t="s">
        <v>0</v>
      </c>
      <c r="B9" s="8">
        <v>38</v>
      </c>
      <c r="C9" s="8">
        <v>38</v>
      </c>
      <c r="D9" s="8">
        <v>52</v>
      </c>
      <c r="E9" s="8">
        <v>74</v>
      </c>
      <c r="F9" s="8">
        <v>27</v>
      </c>
      <c r="G9" s="8">
        <v>1600</v>
      </c>
      <c r="H9" s="8">
        <v>1700</v>
      </c>
      <c r="I9" s="8">
        <v>1650</v>
      </c>
      <c r="J9" s="8">
        <v>18</v>
      </c>
      <c r="K9" s="8">
        <v>30.922499999999999</v>
      </c>
      <c r="L9" s="8">
        <v>1300</v>
      </c>
      <c r="M9" s="8"/>
      <c r="N9" s="8">
        <v>750</v>
      </c>
      <c r="O9" s="8">
        <v>59</v>
      </c>
      <c r="P9" s="8">
        <v>850</v>
      </c>
      <c r="Q9" s="8"/>
      <c r="R9" s="8">
        <v>42</v>
      </c>
      <c r="S9" s="8">
        <v>41</v>
      </c>
    </row>
    <row r="10" spans="1:44" x14ac:dyDescent="0.2">
      <c r="A10" s="19" t="s">
        <v>43</v>
      </c>
      <c r="B10" s="6">
        <f>IF($F$3=B8,$F$6,B11/B9)</f>
        <v>6.17</v>
      </c>
      <c r="C10" s="6">
        <f t="shared" ref="C10:R10" si="5">IF($F$3=C8,$F$6,C11/C9)</f>
        <v>6.3966118421052638</v>
      </c>
      <c r="D10" s="6">
        <f t="shared" si="5"/>
        <v>4.1742524038461539</v>
      </c>
      <c r="E10" s="6">
        <f t="shared" si="5"/>
        <v>4.0548800675675674</v>
      </c>
      <c r="F10" s="6">
        <f t="shared" si="5"/>
        <v>7.4271759259259262</v>
      </c>
      <c r="G10" s="6">
        <f t="shared" si="5"/>
        <v>0.16780625000000005</v>
      </c>
      <c r="H10" s="6">
        <f t="shared" si="5"/>
        <v>0.18881617647058827</v>
      </c>
      <c r="I10" s="6">
        <f t="shared" si="5"/>
        <v>0.18943840909090909</v>
      </c>
      <c r="J10" s="6">
        <f t="shared" si="5"/>
        <v>10.554576388888892</v>
      </c>
      <c r="K10" s="6">
        <f t="shared" si="5"/>
        <v>7.8069771202199068</v>
      </c>
      <c r="L10" s="6">
        <f t="shared" si="5"/>
        <v>0.16674663461538466</v>
      </c>
      <c r="M10" s="6"/>
      <c r="N10" s="6">
        <f t="shared" si="5"/>
        <v>0.26724000000000003</v>
      </c>
      <c r="O10" s="6">
        <f t="shared" si="5"/>
        <v>3.4679851694915258</v>
      </c>
      <c r="P10" s="6">
        <f t="shared" si="5"/>
        <v>0.20847102941176474</v>
      </c>
      <c r="Q10" s="6"/>
      <c r="R10" s="6">
        <f t="shared" si="5"/>
        <v>5.5431041666666676</v>
      </c>
      <c r="S10" s="6">
        <f>IF($F$3=S8,$F$6,S11/S9)</f>
        <v>4.9773567073170746</v>
      </c>
      <c r="Y10" s="27" t="s">
        <v>83</v>
      </c>
      <c r="Z10" s="25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1</v>
      </c>
      <c r="AG10" s="28">
        <v>1</v>
      </c>
      <c r="AH10" s="28">
        <v>1</v>
      </c>
      <c r="AI10" s="28">
        <v>0</v>
      </c>
      <c r="AJ10" s="28">
        <v>0</v>
      </c>
      <c r="AK10" s="28">
        <v>1</v>
      </c>
      <c r="AL10" s="28">
        <v>1</v>
      </c>
      <c r="AM10" s="28">
        <v>1</v>
      </c>
      <c r="AN10" s="28">
        <v>0</v>
      </c>
      <c r="AO10" s="28">
        <v>1</v>
      </c>
      <c r="AP10" s="28">
        <v>1</v>
      </c>
      <c r="AQ10" s="28">
        <v>0</v>
      </c>
      <c r="AR10" s="28">
        <v>0</v>
      </c>
    </row>
    <row r="11" spans="1:44" x14ac:dyDescent="0.2">
      <c r="A11" s="5" t="s">
        <v>1</v>
      </c>
      <c r="B11" s="34">
        <f t="shared" ref="B11:L11" si="6">IF($F$3=B8,B9*B10,$AA$17+B25)</f>
        <v>234.46</v>
      </c>
      <c r="C11" s="34">
        <f t="shared" si="6"/>
        <v>243.07125000000002</v>
      </c>
      <c r="D11" s="34">
        <f t="shared" si="6"/>
        <v>217.061125</v>
      </c>
      <c r="E11" s="34">
        <f t="shared" si="6"/>
        <v>300.061125</v>
      </c>
      <c r="F11" s="34">
        <f t="shared" si="6"/>
        <v>200.53375</v>
      </c>
      <c r="G11" s="34">
        <f t="shared" si="6"/>
        <v>268.49000000000007</v>
      </c>
      <c r="H11" s="34">
        <f t="shared" si="6"/>
        <v>320.98750000000007</v>
      </c>
      <c r="I11" s="34">
        <f t="shared" si="6"/>
        <v>312.573375</v>
      </c>
      <c r="J11" s="34">
        <f t="shared" si="6"/>
        <v>189.98237500000005</v>
      </c>
      <c r="K11" s="34">
        <f t="shared" si="6"/>
        <v>241.41125000000005</v>
      </c>
      <c r="L11" s="34">
        <f t="shared" si="6"/>
        <v>216.77062500000005</v>
      </c>
      <c r="M11" s="34"/>
      <c r="N11" s="34">
        <f>IF($F$3=N8,N9*N10,$AA$17+N25)</f>
        <v>200.43000000000004</v>
      </c>
      <c r="O11" s="34">
        <f>IF($F$3=O8,O9*O10,$AA$17+O25)</f>
        <v>204.61112500000002</v>
      </c>
      <c r="P11" s="34">
        <f>IF($F$3=P8,P9*P10,$AA$17+P25)</f>
        <v>177.20037500000004</v>
      </c>
      <c r="Q11" s="34"/>
      <c r="R11" s="34">
        <f>IF($F$3=R8,R9*R10,$AA$17+R25)</f>
        <v>232.81037500000002</v>
      </c>
      <c r="S11" s="34">
        <f>IF($F$3=S8,S9*S10,$AA$17+S25)</f>
        <v>204.07162500000004</v>
      </c>
      <c r="Y11" s="27" t="s">
        <v>86</v>
      </c>
      <c r="AA11">
        <f t="shared" ref="AA11:AQ11" si="7">IF(AA6+AA10=2,1,0)</f>
        <v>0</v>
      </c>
      <c r="AB11">
        <f t="shared" si="7"/>
        <v>0</v>
      </c>
      <c r="AC11">
        <f t="shared" si="7"/>
        <v>0</v>
      </c>
      <c r="AD11">
        <f t="shared" si="7"/>
        <v>0</v>
      </c>
      <c r="AE11">
        <f t="shared" si="7"/>
        <v>0</v>
      </c>
      <c r="AF11">
        <f t="shared" si="7"/>
        <v>0</v>
      </c>
      <c r="AG11">
        <f t="shared" si="7"/>
        <v>0</v>
      </c>
      <c r="AH11">
        <f t="shared" si="7"/>
        <v>0</v>
      </c>
      <c r="AI11">
        <f t="shared" si="7"/>
        <v>0</v>
      </c>
      <c r="AJ11">
        <f t="shared" si="7"/>
        <v>0</v>
      </c>
      <c r="AK11">
        <f t="shared" si="7"/>
        <v>0</v>
      </c>
      <c r="AL11">
        <f t="shared" si="7"/>
        <v>0</v>
      </c>
      <c r="AM11">
        <f t="shared" si="7"/>
        <v>0</v>
      </c>
      <c r="AN11">
        <f t="shared" si="7"/>
        <v>0</v>
      </c>
      <c r="AO11">
        <f t="shared" si="7"/>
        <v>0</v>
      </c>
      <c r="AP11">
        <f t="shared" si="7"/>
        <v>0</v>
      </c>
      <c r="AQ11">
        <f t="shared" si="7"/>
        <v>0</v>
      </c>
      <c r="AR11">
        <f>IF(AR6+AR10=2,1,0)</f>
        <v>0</v>
      </c>
    </row>
    <row r="12" spans="1:44" x14ac:dyDescent="0.2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Y12" s="26">
        <f>SUM(AA11:AR11)</f>
        <v>0</v>
      </c>
      <c r="Z12" s="25" t="s">
        <v>85</v>
      </c>
    </row>
    <row r="13" spans="1:44" x14ac:dyDescent="0.2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Y13" s="4"/>
      <c r="Z13" s="4"/>
    </row>
    <row r="14" spans="1:44" x14ac:dyDescent="0.2">
      <c r="A14" s="5" t="s">
        <v>45</v>
      </c>
      <c r="B14" s="9">
        <v>21</v>
      </c>
      <c r="C14" s="9">
        <v>28</v>
      </c>
      <c r="D14" s="9">
        <v>14.85</v>
      </c>
      <c r="E14" s="9">
        <v>69</v>
      </c>
      <c r="F14" s="9">
        <v>62.4</v>
      </c>
      <c r="G14" s="9">
        <v>35.909999999999997</v>
      </c>
      <c r="H14" s="9">
        <v>54.36</v>
      </c>
      <c r="I14" s="9">
        <v>79</v>
      </c>
      <c r="J14" s="9">
        <v>16</v>
      </c>
      <c r="K14" s="9">
        <v>60</v>
      </c>
      <c r="L14" s="9">
        <v>21</v>
      </c>
      <c r="M14" s="9"/>
      <c r="N14" s="9">
        <v>11.27</v>
      </c>
      <c r="O14" s="9">
        <v>16</v>
      </c>
      <c r="P14" s="9">
        <v>26</v>
      </c>
      <c r="Q14" s="9"/>
      <c r="R14" s="9">
        <v>12</v>
      </c>
      <c r="S14" s="9">
        <v>12</v>
      </c>
      <c r="AA14" t="s">
        <v>16</v>
      </c>
    </row>
    <row r="15" spans="1:44" x14ac:dyDescent="0.2">
      <c r="A15" s="5" t="s">
        <v>46</v>
      </c>
      <c r="B15" s="10">
        <v>28.7</v>
      </c>
      <c r="C15" s="10">
        <v>28.7</v>
      </c>
      <c r="D15" s="10">
        <v>27.9</v>
      </c>
      <c r="E15" s="10">
        <v>23.6</v>
      </c>
      <c r="F15" s="10">
        <v>18.7</v>
      </c>
      <c r="G15" s="10">
        <v>37.200000000000003</v>
      </c>
      <c r="H15" s="10">
        <v>40.200000000000003</v>
      </c>
      <c r="I15" s="10">
        <v>15.6</v>
      </c>
      <c r="J15" s="10">
        <v>29</v>
      </c>
      <c r="K15" s="10">
        <v>39.700000000000003</v>
      </c>
      <c r="L15" s="10">
        <v>39.200000000000003</v>
      </c>
      <c r="M15" s="10"/>
      <c r="N15" s="10">
        <v>22.6</v>
      </c>
      <c r="O15" s="10">
        <v>12.3</v>
      </c>
      <c r="P15" s="10">
        <v>20.7</v>
      </c>
      <c r="Q15" s="10"/>
      <c r="R15" s="10">
        <v>24.6</v>
      </c>
      <c r="S15" s="10">
        <v>4</v>
      </c>
      <c r="AA15">
        <f t="shared" ref="AA15:AL15" si="8">IF($F$3=B8,B27,0)</f>
        <v>67.381000000000029</v>
      </c>
      <c r="AB15">
        <f t="shared" si="8"/>
        <v>0</v>
      </c>
      <c r="AC15">
        <f t="shared" si="8"/>
        <v>0</v>
      </c>
      <c r="AD15">
        <f t="shared" si="8"/>
        <v>0</v>
      </c>
      <c r="AE15">
        <f t="shared" si="8"/>
        <v>0</v>
      </c>
      <c r="AF15">
        <f t="shared" si="8"/>
        <v>0</v>
      </c>
      <c r="AG15">
        <f t="shared" si="8"/>
        <v>0</v>
      </c>
      <c r="AH15">
        <f t="shared" si="8"/>
        <v>0</v>
      </c>
      <c r="AI15">
        <f t="shared" si="8"/>
        <v>0</v>
      </c>
      <c r="AJ15">
        <f t="shared" si="8"/>
        <v>0</v>
      </c>
      <c r="AK15">
        <f t="shared" si="8"/>
        <v>0</v>
      </c>
      <c r="AL15">
        <f t="shared" si="8"/>
        <v>0</v>
      </c>
      <c r="AM15">
        <f t="shared" ref="AM15:AR15" si="9">IF($F$3=N8,N27,0)</f>
        <v>0</v>
      </c>
      <c r="AN15">
        <f t="shared" si="9"/>
        <v>0</v>
      </c>
      <c r="AO15">
        <f t="shared" si="9"/>
        <v>0</v>
      </c>
      <c r="AP15">
        <f t="shared" si="9"/>
        <v>0</v>
      </c>
      <c r="AQ15">
        <f t="shared" si="9"/>
        <v>0</v>
      </c>
      <c r="AR15">
        <f t="shared" si="9"/>
        <v>0</v>
      </c>
    </row>
    <row r="16" spans="1:44" x14ac:dyDescent="0.2">
      <c r="A16" s="5" t="s">
        <v>47</v>
      </c>
      <c r="B16" s="10">
        <v>6.5</v>
      </c>
      <c r="C16" s="10">
        <v>6.5</v>
      </c>
      <c r="D16" s="10">
        <v>6.5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3</v>
      </c>
      <c r="L16" s="10">
        <v>16</v>
      </c>
      <c r="M16" s="10"/>
      <c r="N16" s="10">
        <v>0</v>
      </c>
      <c r="O16" s="10">
        <v>0</v>
      </c>
      <c r="P16" s="10">
        <v>0</v>
      </c>
      <c r="Q16" s="10"/>
      <c r="R16" s="10">
        <v>10</v>
      </c>
      <c r="S16" s="10">
        <v>0</v>
      </c>
      <c r="AA16" t="s">
        <v>14</v>
      </c>
    </row>
    <row r="17" spans="1:31" x14ac:dyDescent="0.2">
      <c r="A17" s="5" t="s">
        <v>48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5</v>
      </c>
      <c r="H17" s="10">
        <v>10</v>
      </c>
      <c r="I17" s="10">
        <v>0</v>
      </c>
      <c r="J17" s="10">
        <v>0</v>
      </c>
      <c r="K17" s="10">
        <v>6</v>
      </c>
      <c r="L17" s="10">
        <v>0</v>
      </c>
      <c r="M17" s="10"/>
      <c r="N17" s="10">
        <v>0</v>
      </c>
      <c r="O17" s="10">
        <v>0</v>
      </c>
      <c r="P17" s="10">
        <v>0</v>
      </c>
      <c r="Q17" s="10"/>
      <c r="R17" s="10">
        <v>0</v>
      </c>
      <c r="S17" s="10">
        <v>0</v>
      </c>
      <c r="AA17">
        <f>SUM(AA15:AR15)</f>
        <v>67.381000000000029</v>
      </c>
    </row>
    <row r="18" spans="1:31" x14ac:dyDescent="0.2">
      <c r="A18" s="5" t="s">
        <v>49</v>
      </c>
      <c r="B18" s="10">
        <v>57.87</v>
      </c>
      <c r="C18" s="10">
        <v>57.87</v>
      </c>
      <c r="D18" s="10">
        <v>46.47</v>
      </c>
      <c r="E18" s="10">
        <v>57.19</v>
      </c>
      <c r="F18" s="10">
        <v>3.39</v>
      </c>
      <c r="G18" s="10">
        <v>46.75</v>
      </c>
      <c r="H18" s="10">
        <v>50.71</v>
      </c>
      <c r="I18" s="10">
        <v>85.62</v>
      </c>
      <c r="J18" s="10">
        <v>25.09</v>
      </c>
      <c r="K18" s="10">
        <v>9.5</v>
      </c>
      <c r="L18" s="10">
        <v>6.64</v>
      </c>
      <c r="M18" s="10"/>
      <c r="N18" s="10">
        <v>23.84</v>
      </c>
      <c r="O18" s="10">
        <v>44.78</v>
      </c>
      <c r="P18" s="10">
        <v>15.95</v>
      </c>
      <c r="Q18" s="10"/>
      <c r="R18" s="10">
        <v>65.72</v>
      </c>
      <c r="S18" s="10">
        <v>63.75</v>
      </c>
    </row>
    <row r="19" spans="1:31" x14ac:dyDescent="0.2">
      <c r="A19" s="5" t="s">
        <v>50</v>
      </c>
      <c r="B19" s="10">
        <v>4.7</v>
      </c>
      <c r="C19" s="10">
        <v>6</v>
      </c>
      <c r="D19" s="10">
        <v>5</v>
      </c>
      <c r="E19" s="10">
        <v>9.5</v>
      </c>
      <c r="F19" s="10">
        <v>5.6</v>
      </c>
      <c r="G19" s="10">
        <v>7.5</v>
      </c>
      <c r="H19" s="10">
        <v>17</v>
      </c>
      <c r="I19" s="10">
        <v>11.5</v>
      </c>
      <c r="J19" s="10">
        <v>11.5</v>
      </c>
      <c r="K19" s="10">
        <v>7.5</v>
      </c>
      <c r="L19" s="10">
        <v>9.5</v>
      </c>
      <c r="M19" s="10"/>
      <c r="N19" s="10">
        <v>25.5</v>
      </c>
      <c r="O19" s="10">
        <v>11.3</v>
      </c>
      <c r="P19" s="10">
        <v>7.5</v>
      </c>
      <c r="Q19" s="10"/>
      <c r="R19" s="10">
        <v>4.7</v>
      </c>
      <c r="S19" s="10">
        <v>11</v>
      </c>
      <c r="AA19" s="29" t="s">
        <v>87</v>
      </c>
      <c r="AE19" s="30">
        <v>7.4999999999999997E-2</v>
      </c>
    </row>
    <row r="20" spans="1:31" x14ac:dyDescent="0.2">
      <c r="A20" s="5" t="s">
        <v>51</v>
      </c>
      <c r="B20" s="10">
        <v>12.59</v>
      </c>
      <c r="C20" s="10">
        <v>12.59</v>
      </c>
      <c r="D20" s="10">
        <v>13.41</v>
      </c>
      <c r="E20" s="10">
        <v>16.45</v>
      </c>
      <c r="F20" s="10">
        <v>12.63</v>
      </c>
      <c r="G20" s="10">
        <v>13.84</v>
      </c>
      <c r="H20" s="10">
        <v>14.02</v>
      </c>
      <c r="I20" s="10">
        <v>13.48</v>
      </c>
      <c r="J20" s="10">
        <v>13.03</v>
      </c>
      <c r="K20" s="10">
        <v>13.37</v>
      </c>
      <c r="L20" s="10">
        <v>15.75</v>
      </c>
      <c r="M20" s="10"/>
      <c r="N20" s="10">
        <v>13.35</v>
      </c>
      <c r="O20" s="10">
        <v>15.6</v>
      </c>
      <c r="P20" s="10">
        <v>12.89</v>
      </c>
      <c r="Q20" s="10"/>
      <c r="R20" s="10">
        <v>12.59</v>
      </c>
      <c r="S20" s="10">
        <v>12.26</v>
      </c>
    </row>
    <row r="21" spans="1:31" x14ac:dyDescent="0.2">
      <c r="A21" s="5" t="s">
        <v>52</v>
      </c>
      <c r="B21" s="10">
        <v>19.68</v>
      </c>
      <c r="C21" s="10">
        <v>19.68</v>
      </c>
      <c r="D21" s="10">
        <v>20.14</v>
      </c>
      <c r="E21" s="10">
        <v>23.73</v>
      </c>
      <c r="F21" s="10">
        <v>20.12</v>
      </c>
      <c r="G21" s="10">
        <v>21.24</v>
      </c>
      <c r="H21" s="10">
        <v>21.35</v>
      </c>
      <c r="I21" s="10">
        <v>21.13</v>
      </c>
      <c r="J21" s="10">
        <v>21.55</v>
      </c>
      <c r="K21" s="10">
        <v>22.17</v>
      </c>
      <c r="L21" s="10">
        <v>25.9</v>
      </c>
      <c r="M21" s="10"/>
      <c r="N21" s="10">
        <v>21.68</v>
      </c>
      <c r="O21" s="10">
        <v>22.29</v>
      </c>
      <c r="P21" s="10">
        <v>20.81</v>
      </c>
      <c r="Q21" s="10"/>
      <c r="R21" s="10">
        <v>19.84</v>
      </c>
      <c r="S21" s="10">
        <v>18.739999999999998</v>
      </c>
    </row>
    <row r="22" spans="1:31" x14ac:dyDescent="0.2">
      <c r="A22" s="5" t="s">
        <v>58</v>
      </c>
      <c r="B22" s="10">
        <v>0</v>
      </c>
      <c r="C22" s="10">
        <v>0</v>
      </c>
      <c r="D22" s="10">
        <v>0</v>
      </c>
      <c r="E22" s="10">
        <v>14.8</v>
      </c>
      <c r="F22" s="10">
        <v>0</v>
      </c>
      <c r="G22" s="10">
        <v>6.4</v>
      </c>
      <c r="H22" s="10">
        <v>6.8</v>
      </c>
      <c r="I22" s="10">
        <v>0</v>
      </c>
      <c r="J22" s="10">
        <v>0</v>
      </c>
      <c r="K22" s="10">
        <v>0</v>
      </c>
      <c r="L22" s="10">
        <v>0</v>
      </c>
      <c r="M22" s="10"/>
      <c r="N22" s="10">
        <v>0</v>
      </c>
      <c r="O22" s="10">
        <v>0</v>
      </c>
      <c r="P22" s="10">
        <v>0</v>
      </c>
      <c r="Q22" s="10"/>
      <c r="R22" s="10">
        <v>0</v>
      </c>
      <c r="S22" s="10">
        <v>0</v>
      </c>
    </row>
    <row r="23" spans="1:31" x14ac:dyDescent="0.2">
      <c r="A23" s="5" t="s">
        <v>53</v>
      </c>
      <c r="B23" s="10">
        <v>10</v>
      </c>
      <c r="C23" s="10">
        <v>10</v>
      </c>
      <c r="D23" s="10">
        <v>10</v>
      </c>
      <c r="E23" s="10">
        <v>10</v>
      </c>
      <c r="F23" s="10">
        <v>5.5</v>
      </c>
      <c r="G23" s="10">
        <v>20</v>
      </c>
      <c r="H23" s="10">
        <v>30</v>
      </c>
      <c r="I23" s="10">
        <v>10</v>
      </c>
      <c r="J23" s="10">
        <v>2</v>
      </c>
      <c r="K23" s="10">
        <v>6.5</v>
      </c>
      <c r="L23" s="10">
        <v>10</v>
      </c>
      <c r="M23" s="10"/>
      <c r="N23" s="10">
        <v>10</v>
      </c>
      <c r="O23" s="10">
        <v>10</v>
      </c>
      <c r="P23" s="10">
        <v>2</v>
      </c>
      <c r="Q23" s="10"/>
      <c r="R23" s="10">
        <v>10</v>
      </c>
      <c r="S23" s="10">
        <v>10</v>
      </c>
    </row>
    <row r="24" spans="1:31" x14ac:dyDescent="0.2">
      <c r="A24" s="5" t="s">
        <v>54</v>
      </c>
      <c r="B24" s="18">
        <f t="shared" ref="B24:L24" si="10">SUM(B14:B23)*$AE$19*6/12</f>
        <v>6.0389999999999988</v>
      </c>
      <c r="C24" s="18">
        <f t="shared" si="10"/>
        <v>6.35025</v>
      </c>
      <c r="D24" s="18">
        <f t="shared" si="10"/>
        <v>5.4101249999999981</v>
      </c>
      <c r="E24" s="18">
        <f t="shared" si="10"/>
        <v>8.410124999999999</v>
      </c>
      <c r="F24" s="18">
        <f t="shared" si="10"/>
        <v>4.8127499999999985</v>
      </c>
      <c r="G24" s="18">
        <f t="shared" si="10"/>
        <v>7.269000000000001</v>
      </c>
      <c r="H24" s="18">
        <f t="shared" si="10"/>
        <v>9.166500000000001</v>
      </c>
      <c r="I24" s="18">
        <f t="shared" si="10"/>
        <v>8.8623749999999983</v>
      </c>
      <c r="J24" s="18">
        <f t="shared" si="10"/>
        <v>4.4313750000000001</v>
      </c>
      <c r="K24" s="18">
        <f t="shared" si="10"/>
        <v>6.2902500000000003</v>
      </c>
      <c r="L24" s="18">
        <f t="shared" si="10"/>
        <v>5.3996250000000003</v>
      </c>
      <c r="M24" s="18"/>
      <c r="N24" s="18">
        <f>SUM(N14:N23)*$AE$19*6/12</f>
        <v>4.8090000000000002</v>
      </c>
      <c r="O24" s="18">
        <f>SUM(O14:O23)*$AE$19*6/12</f>
        <v>4.9601249999999988</v>
      </c>
      <c r="P24" s="18">
        <f>SUM(P14:P23)*$AE$19*6/12</f>
        <v>3.9693750000000008</v>
      </c>
      <c r="Q24" s="18"/>
      <c r="R24" s="18">
        <f>SUM(R14:R23)*$AE$19*6/12</f>
        <v>5.9793750000000001</v>
      </c>
      <c r="S24" s="18">
        <f>SUM(S14:S23)*$AE$19*6/12</f>
        <v>4.9406249999999998</v>
      </c>
    </row>
    <row r="25" spans="1:31" x14ac:dyDescent="0.2">
      <c r="A25" s="5" t="s">
        <v>55</v>
      </c>
      <c r="B25" s="35">
        <f t="shared" ref="B25:R25" si="11">SUM(B14:B24)</f>
        <v>167.07899999999998</v>
      </c>
      <c r="C25" s="35">
        <f t="shared" si="11"/>
        <v>175.69024999999999</v>
      </c>
      <c r="D25" s="35">
        <f t="shared" si="11"/>
        <v>149.68012499999998</v>
      </c>
      <c r="E25" s="35">
        <f t="shared" si="11"/>
        <v>232.68012499999998</v>
      </c>
      <c r="F25" s="35">
        <f t="shared" si="11"/>
        <v>133.15274999999997</v>
      </c>
      <c r="G25" s="35">
        <f t="shared" si="11"/>
        <v>201.10900000000004</v>
      </c>
      <c r="H25" s="35">
        <f t="shared" si="11"/>
        <v>253.60650000000004</v>
      </c>
      <c r="I25" s="35">
        <f t="shared" si="11"/>
        <v>245.19237499999997</v>
      </c>
      <c r="J25" s="35">
        <f t="shared" si="11"/>
        <v>122.601375</v>
      </c>
      <c r="K25" s="35">
        <f t="shared" si="11"/>
        <v>174.03025000000002</v>
      </c>
      <c r="L25" s="35">
        <f t="shared" si="11"/>
        <v>149.38962500000002</v>
      </c>
      <c r="M25" s="35"/>
      <c r="N25" s="35">
        <f t="shared" si="11"/>
        <v>133.04900000000001</v>
      </c>
      <c r="O25" s="35">
        <f t="shared" si="11"/>
        <v>137.23012499999999</v>
      </c>
      <c r="P25" s="35">
        <f t="shared" si="11"/>
        <v>109.81937500000001</v>
      </c>
      <c r="Q25" s="35"/>
      <c r="R25" s="35">
        <f t="shared" si="11"/>
        <v>165.42937499999999</v>
      </c>
      <c r="S25" s="35">
        <f>SUM(S14:S24)</f>
        <v>136.69062500000001</v>
      </c>
    </row>
    <row r="26" spans="1:31" x14ac:dyDescent="0.2">
      <c r="A26" s="5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</row>
    <row r="27" spans="1:31" x14ac:dyDescent="0.2">
      <c r="A27" s="5" t="s">
        <v>56</v>
      </c>
      <c r="B27" s="34">
        <f t="shared" ref="B27:R27" si="12">B11-B25</f>
        <v>67.381000000000029</v>
      </c>
      <c r="C27" s="34">
        <f t="shared" si="12"/>
        <v>67.381000000000029</v>
      </c>
      <c r="D27" s="34">
        <f t="shared" si="12"/>
        <v>67.381000000000029</v>
      </c>
      <c r="E27" s="34">
        <f t="shared" si="12"/>
        <v>67.381000000000029</v>
      </c>
      <c r="F27" s="34">
        <f t="shared" si="12"/>
        <v>67.381000000000029</v>
      </c>
      <c r="G27" s="34">
        <f t="shared" si="12"/>
        <v>67.381000000000029</v>
      </c>
      <c r="H27" s="34">
        <f t="shared" si="12"/>
        <v>67.381000000000029</v>
      </c>
      <c r="I27" s="34">
        <f t="shared" si="12"/>
        <v>67.381000000000029</v>
      </c>
      <c r="J27" s="34">
        <f t="shared" si="12"/>
        <v>67.381000000000043</v>
      </c>
      <c r="K27" s="34">
        <f t="shared" si="12"/>
        <v>67.381000000000029</v>
      </c>
      <c r="L27" s="34">
        <f t="shared" si="12"/>
        <v>67.381000000000029</v>
      </c>
      <c r="M27" s="34"/>
      <c r="N27" s="34">
        <f t="shared" si="12"/>
        <v>67.381000000000029</v>
      </c>
      <c r="O27" s="34">
        <f t="shared" si="12"/>
        <v>67.381000000000029</v>
      </c>
      <c r="P27" s="34">
        <f t="shared" si="12"/>
        <v>67.381000000000029</v>
      </c>
      <c r="Q27" s="34"/>
      <c r="R27" s="34">
        <f t="shared" si="12"/>
        <v>67.381000000000029</v>
      </c>
      <c r="S27" s="34">
        <f>S11-S25</f>
        <v>67.381000000000029</v>
      </c>
    </row>
    <row r="28" spans="1:31" x14ac:dyDescent="0.2">
      <c r="A28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30" spans="1:31" x14ac:dyDescent="0.2">
      <c r="A30" s="2" t="s">
        <v>19</v>
      </c>
    </row>
    <row r="31" spans="1:31" x14ac:dyDescent="0.2">
      <c r="A31" t="s">
        <v>20</v>
      </c>
    </row>
  </sheetData>
  <sheetProtection sheet="1" objects="1" scenarios="1"/>
  <conditionalFormatting sqref="B8:M8">
    <cfRule type="cellIs" dxfId="22" priority="11" stopIfTrue="1" operator="equal">
      <formula>$F$3</formula>
    </cfRule>
  </conditionalFormatting>
  <conditionalFormatting sqref="F7:J7">
    <cfRule type="cellIs" dxfId="21" priority="12" stopIfTrue="1" operator="equal">
      <formula>1</formula>
    </cfRule>
  </conditionalFormatting>
  <conditionalFormatting sqref="M8:R8">
    <cfRule type="cellIs" dxfId="20" priority="10" stopIfTrue="1" operator="equal">
      <formula>$F$3</formula>
    </cfRule>
  </conditionalFormatting>
  <conditionalFormatting sqref="B10">
    <cfRule type="expression" dxfId="19" priority="9">
      <formula>AA10=1</formula>
    </cfRule>
    <cfRule type="expression" dxfId="18" priority="13" stopIfTrue="1">
      <formula>AA6=1</formula>
    </cfRule>
  </conditionalFormatting>
  <conditionalFormatting sqref="F4">
    <cfRule type="expression" dxfId="17" priority="8" stopIfTrue="1">
      <formula>$Y$12=1</formula>
    </cfRule>
  </conditionalFormatting>
  <conditionalFormatting sqref="F5">
    <cfRule type="expression" dxfId="16" priority="7" stopIfTrue="1">
      <formula>$Y$12=1</formula>
    </cfRule>
  </conditionalFormatting>
  <conditionalFormatting sqref="F6">
    <cfRule type="expression" dxfId="15" priority="6" stopIfTrue="1">
      <formula>$Y$12=1</formula>
    </cfRule>
  </conditionalFormatting>
  <conditionalFormatting sqref="C10:R10">
    <cfRule type="expression" dxfId="14" priority="4">
      <formula>AB10=1</formula>
    </cfRule>
    <cfRule type="expression" dxfId="13" priority="5" stopIfTrue="1">
      <formula>AB6=1</formula>
    </cfRule>
  </conditionalFormatting>
  <conditionalFormatting sqref="S8">
    <cfRule type="cellIs" dxfId="12" priority="3" stopIfTrue="1" operator="equal">
      <formula>$F$3</formula>
    </cfRule>
  </conditionalFormatting>
  <conditionalFormatting sqref="S10">
    <cfRule type="expression" dxfId="11" priority="1">
      <formula>AR10=1</formula>
    </cfRule>
    <cfRule type="expression" dxfId="10" priority="2" stopIfTrue="1">
      <formula>AR6=1</formula>
    </cfRule>
  </conditionalFormatting>
  <dataValidations count="1">
    <dataValidation type="list" allowBlank="1" showInputMessage="1" showErrorMessage="1" sqref="F3" xr:uid="{00000000-0002-0000-0800-000000000000}">
      <formula1>$B$8:$S$8</formula1>
    </dataValidation>
  </dataValidations>
  <pageMargins left="0.5" right="0.25" top="1" bottom="1" header="0.5" footer="0.5"/>
  <pageSetup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Intro</vt:lpstr>
      <vt:lpstr>South Valley</vt:lpstr>
      <vt:lpstr>North Valley</vt:lpstr>
      <vt:lpstr>South East</vt:lpstr>
      <vt:lpstr>North East</vt:lpstr>
      <vt:lpstr>East Cent.</vt:lpstr>
      <vt:lpstr>South Cent.</vt:lpstr>
      <vt:lpstr>North Cent.</vt:lpstr>
      <vt:lpstr>South West</vt:lpstr>
      <vt:lpstr>North West</vt:lpstr>
      <vt:lpstr>'East Cent.'!EC_Crops</vt:lpstr>
      <vt:lpstr>'North Cent.'!NC_Crops</vt:lpstr>
      <vt:lpstr>'North East'!NE_Crops</vt:lpstr>
      <vt:lpstr>'North Valley'!NV_Crops</vt:lpstr>
      <vt:lpstr>NW_Crops</vt:lpstr>
      <vt:lpstr>'East Cent.'!Print_Area</vt:lpstr>
      <vt:lpstr>Intro!Print_Area</vt:lpstr>
      <vt:lpstr>'North Cent.'!Print_Area</vt:lpstr>
      <vt:lpstr>'North East'!Print_Area</vt:lpstr>
      <vt:lpstr>'North Valley'!Print_Area</vt:lpstr>
      <vt:lpstr>'North West'!Print_Area</vt:lpstr>
      <vt:lpstr>'South Cent.'!Print_Area</vt:lpstr>
      <vt:lpstr>'South East'!Print_Area</vt:lpstr>
      <vt:lpstr>'South Valley'!Print_Area</vt:lpstr>
      <vt:lpstr>'South West'!Print_Area</vt:lpstr>
      <vt:lpstr>'South Cent.'!SC_Crops</vt:lpstr>
      <vt:lpstr>'South East'!SE_Crops</vt:lpstr>
      <vt:lpstr>'South Valley'!SV_Crops</vt:lpstr>
      <vt:lpstr>'South West'!SW_Crops</vt:lpstr>
    </vt:vector>
  </TitlesOfParts>
  <Company>NDSU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Dwight.Aakre</dc:creator>
  <cp:lastModifiedBy>Ronald Haugen</cp:lastModifiedBy>
  <cp:lastPrinted>2013-12-20T17:32:12Z</cp:lastPrinted>
  <dcterms:created xsi:type="dcterms:W3CDTF">2006-10-10T14:01:20Z</dcterms:created>
  <dcterms:modified xsi:type="dcterms:W3CDTF">2025-02-17T13:13:59Z</dcterms:modified>
</cp:coreProperties>
</file>