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elanie.Ziegler\Documents\Melanie\Web\extension\irrigation\"/>
    </mc:Choice>
  </mc:AlternateContent>
  <bookViews>
    <workbookView xWindow="0" yWindow="0" windowWidth="20490" windowHeight="7620" activeTab="1"/>
  </bookViews>
  <sheets>
    <sheet name="Sheet1_ND_SI" sheetId="5" r:id="rId1"/>
    <sheet name="Sheet1_ND_Inch" sheetId="4" r:id="rId2"/>
    <sheet name="Sheet1_MN_Inch" sheetId="6" r:id="rId3"/>
  </sheets>
  <definedNames>
    <definedName name="Alfalfa" comment="ET table for uncut alfalfa." localSheetId="2">Sheet1_MN_Inch!$BA$349:$BW$354</definedName>
    <definedName name="Alfalfa" comment="ET table for uncut alfalfa." localSheetId="1">Sheet1_ND_Inch!$BA$365:$BW$370</definedName>
    <definedName name="Alfalfa" comment="ET table for uncut alfalfa." localSheetId="0">Sheet1_ND_SI!$BA$365:$BW$370</definedName>
    <definedName name="Alfalfa_Cut_1" comment="Date of alfalfa cut #1." localSheetId="2">Sheet1_MN_Inch!$E$4</definedName>
    <definedName name="Alfalfa_Cut_1" comment="Date of alfalfa cut #1." localSheetId="1">Sheet1_ND_Inch!$E$4</definedName>
    <definedName name="Alfalfa_Cut_1" comment="Date of alfalfa cut #1." localSheetId="0">Sheet1_ND_SI!$E$4</definedName>
    <definedName name="Alfalfa_Cut_2" comment="Date of alfalfa cut #2." localSheetId="2">Sheet1_MN_Inch!$F$4</definedName>
    <definedName name="Alfalfa_Cut_2" comment="Date of alfalfa cut #2." localSheetId="1">Sheet1_ND_Inch!$F$4</definedName>
    <definedName name="Alfalfa_Cut_2" comment="Date of alfalfa cut #2." localSheetId="0">Sheet1_ND_SI!$F$4</definedName>
    <definedName name="Alfalfa_Cut_3" comment="Date of alfalfa cut #3." localSheetId="2">Sheet1_MN_Inch!$G$4</definedName>
    <definedName name="Alfalfa_Cut_3" comment="Date of alfalfa cut #3." localSheetId="1">Sheet1_ND_Inch!$G$4</definedName>
    <definedName name="Alfalfa_Cut_3" comment="Date of alfalfa cut #3." localSheetId="0">Sheet1_ND_SI!$G$4</definedName>
    <definedName name="Alfalfa_Cuts" comment="Range spanning dates for all alfalfa cuts." localSheetId="2">Sheet1_MN_Inch!$E$4:$G$4</definedName>
    <definedName name="Alfalfa_Cuts" comment="Range spanning dates for all alfalfa cuts." localSheetId="1">Sheet1_ND_Inch!$E$4:$G$4</definedName>
    <definedName name="Alfalfa_Cuts" comment="Range spanning dates for all alfalfa cuts." localSheetId="0">Sheet1_ND_SI!$E$4:$G$4</definedName>
    <definedName name="Any_Other_Crops" comment="ET table for any other crops." localSheetId="2">Sheet1_MN_Inch!$BA$336:$BW$341</definedName>
    <definedName name="AWHC" comment="General table of available water holding capacities for various soil types." localSheetId="2">Sheet1_MN_Inch!$AA$213:$AD$221</definedName>
    <definedName name="AWHC" comment="General table of available water holding capacities for various soil types." localSheetId="1">Sheet1_ND_Inch!$AA$214:$AD$222</definedName>
    <definedName name="AWHC" comment="General table of available water holding capacities for various soil types." localSheetId="0">Sheet1_ND_SI!$AA$214:$AD$222</definedName>
    <definedName name="AWHCj" comment="Available water holding capacity for soil layer j." localSheetId="2">Sheet1_MN_Inch!$AG$198:$AG$207</definedName>
    <definedName name="AWHCj" comment="Available water holding capacity for soil layer j." localSheetId="1">Sheet1_ND_Inch!$AG$199:$AG$208</definedName>
    <definedName name="AWHCj" comment="Available water holding capacity for soil layer j." localSheetId="0">Sheet1_ND_SI!$AG$199:$AG$208</definedName>
    <definedName name="AWHCsite" comment="Available water holding capacity for the soil at the site." localSheetId="2">Sheet1_MN_Inch!$AC$198:$AH$206</definedName>
    <definedName name="AWHCsite" comment="Available water holding capacity for the soil at the site." localSheetId="1">Sheet1_ND_Inch!$AC$199:$AH$207</definedName>
    <definedName name="AWHCsite" comment="Available water holding capacity for the soil at the site." localSheetId="0">Sheet1_ND_SI!$AC$199:$AH$207</definedName>
    <definedName name="Barley" comment="ET table for barley." localSheetId="1">Sheet1_ND_Inch!$BA$272:$BW$277</definedName>
    <definedName name="Barley" comment="ET table for barley." localSheetId="0">Sheet1_ND_SI!$BA$272:$BW$277</definedName>
    <definedName name="Chart_Interval_Width" comment="Number of days to be graphed in a dynamic chart. (Chart_Zoom_Value in original.)" localSheetId="2">Sheet1_MN_Inch!$CC$474</definedName>
    <definedName name="Chart_Interval_Width" comment="Number of days to be graphed in a dynamic chart. (Chart_Zoom_Value in original.)" localSheetId="1">Sheet1_ND_Inch!$CC$474</definedName>
    <definedName name="Chart_Interval_Width" comment="Number of days to be graphed in a dynamic chart. (Chart_Zoom_Value in original.)" localSheetId="0">Sheet1_ND_SI!$CC$474</definedName>
    <definedName name="Chart_Start_Date" comment="Starting date for data in a dynamic chart. (Chart_Scroll_Value in original.)" localSheetId="2">Sheet1_MN_Inch!$CJ$475</definedName>
    <definedName name="Chart_Start_Date" comment="Starting date for data in a dynamic chart. (Chart_Scroll_Value in original.)" localSheetId="1">Sheet1_ND_Inch!$CJ$475</definedName>
    <definedName name="Chart_Start_Date" comment="Starting date for data in a dynamic chart. (Chart_Scroll_Value in original.)" localSheetId="0">Sheet1_ND_SI!$CJ$475</definedName>
    <definedName name="Chart_X_Date" comment="Dynamic range of X-axis values to be plotted in a dynamic chart." localSheetId="2">OFFSET(Sheet1_MN_Inch!$A$8,Sheet1_MN_Inch!Chart_Start_Date,0,Sheet1_MN_Inch!Chart_Interval_Width,1)</definedName>
    <definedName name="Chart_X_Date" comment="Dynamic range of X-axis values to be plotted in a dynamic chart." localSheetId="1">OFFSET(Sheet1_ND_Inch!$A$8,Sheet1_ND_Inch!Chart_Start_Date,0,Sheet1_ND_Inch!Chart_Interval_Width,1)</definedName>
    <definedName name="Chart_X_Date" comment="Dynamic range of X-axis values to be plotted in a dynamic chart." localSheetId="0">OFFSET(Sheet1_ND_SI!$A$8,Sheet1_ND_SI!Chart_Start_Date,0,Sheet1_ND_SI!Chart_Interval_Width,1)</definedName>
    <definedName name="Chart_Y_Irrigation" comment="Dynamic range of Y-axis values of Irrigation amounts to be plotted in a dynamic chart." localSheetId="2">OFFSET(Sheet1_MN_Inch!Chart_X_Date,0,COLUMNS(Sheet1_MN_Inch!$A$8:$I$8)-1)</definedName>
    <definedName name="Chart_Y_Irrigation" comment="Dynamic range of Y-axis values of Irrigation amounts to be plotted in a dynamic chart." localSheetId="1">OFFSET(Sheet1_ND_Inch!Chart_X_Date,0,COLUMNS(Sheet1_ND_Inch!$A$8:$I$8)-1)</definedName>
    <definedName name="Chart_Y_Irrigation" comment="Dynamic range of Y-axis values of Irrigation amounts to be plotted in a dynamic chart." localSheetId="0">OFFSET(Sheet1_ND_SI!Chart_X_Date,0,COLUMNS(Sheet1_ND_SI!$A$8:$I$8)-1)</definedName>
    <definedName name="Chart_Y_MAD" comment="Dynamic range of Y-axis values of MAD value to be plotted in a dynamic chart." localSheetId="2">OFFSET(Sheet1_MN_Inch!Chart_X_Date,0,COLUMNS(Sheet1_MN_Inch!$A$8:$U$8)-1)</definedName>
    <definedName name="Chart_Y_MAD" comment="Dynamic range of Y-axis values of MAD value to be plotted in a dynamic chart." localSheetId="1">OFFSET(Sheet1_ND_Inch!Chart_X_Date,0,COLUMNS(Sheet1_ND_Inch!$A$8:$U$8)-1)</definedName>
    <definedName name="Chart_Y_MAD" comment="Dynamic range of Y-axis values of MAD value to be plotted in a dynamic chart." localSheetId="0">OFFSET(Sheet1_ND_SI!Chart_X_Date,0,COLUMNS(Sheet1_ND_SI!$A$8:$U$8)-1)</definedName>
    <definedName name="Chart_Y_Rain" comment="Dynamic range of Y-axis values of Rain amounts to be plotted in a dynamic chart." localSheetId="2">OFFSET(Sheet1_MN_Inch!Chart_X_Date,0,COLUMNS(Sheet1_MN_Inch!$A$8:$H$8)-1)</definedName>
    <definedName name="Chart_Y_Rain" comment="Dynamic range of Y-axis values of Rain amounts to be plotted in a dynamic chart." localSheetId="1">OFFSET(Sheet1_ND_Inch!Chart_X_Date,0,COLUMNS(Sheet1_ND_Inch!$A$8:$H$8)-1)</definedName>
    <definedName name="Chart_Y_Rain" comment="Dynamic range of Y-axis values of Rain amounts to be plotted in a dynamic chart." localSheetId="0">OFFSET(Sheet1_ND_SI!Chart_X_Date,0,COLUMNS(Sheet1_ND_SI!$A$8:$H$8)-1)</definedName>
    <definedName name="Chart_Y_SWDP" comment="Dynamic range of Y-axis values of Soil Water Deficit (Percent) amounts to be plotted in a dynamic chart." localSheetId="2">OFFSET(Sheet1_MN_Inch!Chart_X_Date,0,COLUMNS(Sheet1_MN_Inch!$A$8:$K$8)-1)</definedName>
    <definedName name="Chart_Y_SWDP" comment="Dynamic range of Y-axis values of Soil Water Deficit (Percent) amounts to be plotted in a dynamic chart." localSheetId="1">OFFSET(Sheet1_ND_Inch!Chart_X_Date,0,COLUMNS(Sheet1_ND_Inch!$A$8:$K$8)-1)</definedName>
    <definedName name="Chart_Y_SWDP" comment="Dynamic range of Y-axis values of Soil Water Deficit (Percent) amounts to be plotted in a dynamic chart." localSheetId="0">OFFSET(Sheet1_ND_SI!Chart_X_Date,0,COLUMNS(Sheet1_ND_SI!$A$8:$K$8)-1)</definedName>
    <definedName name="Charts" comment="Spreadsheet area for charts." localSheetId="2">Sheet1_MN_Inch!$CA$400</definedName>
    <definedName name="Charts" comment="Spreadsheet area for charts." localSheetId="1">Sheet1_ND_Inch!$CA$400</definedName>
    <definedName name="Charts" comment="Spreadsheet area for charts." localSheetId="0">Sheet1_ND_SI!$CA$400</definedName>
    <definedName name="Corn" comment="ET table for corn." localSheetId="2">Sheet1_MN_Inch!$BA$240:$BW$245</definedName>
    <definedName name="Corn" comment="ET table for corn." localSheetId="1">Sheet1_ND_Inch!$BA$240:$BW$245</definedName>
    <definedName name="Corn" comment="ET table for corn." localSheetId="0">Sheet1_ND_SI!$BA$240:$BW$245</definedName>
    <definedName name="Crop" comment="Crop type, e.g., corn, wheat, etc." localSheetId="2">Sheet1_MN_Inch!$L$3</definedName>
    <definedName name="Crop" comment="Crop type, e.g., corn, wheat, etc." localSheetId="1">Sheet1_ND_Inch!$L$3</definedName>
    <definedName name="Crop" comment="Crop type, e.g., corn, wheat, etc." localSheetId="0">Sheet1_ND_SI!$L$3</definedName>
    <definedName name="CropInfo" comment="Crop-specific max. root zone depth &amp; time to reach peak root zone depth." localSheetId="2">Sheet1_MN_Inch!$AA$175:$AD$182</definedName>
    <definedName name="CropInfo" comment="Crop-specific max. root zone depth &amp; time to reach peak root zone depth." localSheetId="1">Sheet1_ND_Inch!$AA$175:$AD$183</definedName>
    <definedName name="CropInfo" comment="Crop-specific max. root zone depth &amp; time to reach peak root zone depth." localSheetId="0">Sheet1_ND_SI!$AA$175:$AD$183</definedName>
    <definedName name="Crops_and_Soils" comment="Spreadsheet area for information about crops and soils." localSheetId="2">Sheet1_MN_Inch!$AA$170</definedName>
    <definedName name="Crops_and_Soils" comment="Spreadsheet area for information about crops and soils." localSheetId="1">Sheet1_ND_Inch!$AA$170</definedName>
    <definedName name="Crops_and_Soils" comment="Spreadsheet area for information about crops and soils." localSheetId="0">Sheet1_ND_SI!$AA$170</definedName>
    <definedName name="dZj" comment="Thickness of soil layer j." localSheetId="2">Sheet1_MN_Inch!$AE$198:$AE$207</definedName>
    <definedName name="dZj" comment="Thickness of soil layer j." localSheetId="1">Sheet1_ND_Inch!$AE$199:$AE$208</definedName>
    <definedName name="dZj" comment="Thickness of soil layer j." localSheetId="0">Sheet1_ND_SI!$AE$199:$AE$208</definedName>
    <definedName name="Emergence" comment="Emergence date of the crop." localSheetId="2">Sheet1_MN_Inch!$L$4</definedName>
    <definedName name="Emergence" comment="Emergence date of the crop." localSheetId="1">Sheet1_ND_Inch!$L$4</definedName>
    <definedName name="Emergence" comment="Emergence date of the crop." localSheetId="0">Sheet1_ND_SI!$L$4</definedName>
    <definedName name="ET_Tables" comment="Spreadsheet area for ET tables." localSheetId="2">Sheet1_MN_Inch!$BA$230</definedName>
    <definedName name="ET_Tables" comment="Spreadsheet area for ET tables." localSheetId="1">Sheet1_ND_Inch!$BA$230</definedName>
    <definedName name="ET_Tables" comment="Spreadsheet area for ET tables." localSheetId="0">Sheet1_ND_SI!$BA$230</definedName>
    <definedName name="Field_Beans" comment="ET table for field beans." localSheetId="2">Sheet1_MN_Inch!$BA$272:$BW$277</definedName>
    <definedName name="Kacr0" comment="Factor for ET reduction at start of alfalfa cut &amp; recovery period." localSheetId="2">Sheet1_MN_Inch!$AE$187</definedName>
    <definedName name="Kacr0" comment="Factor for ET reduction at start of alfalfa cut &amp; recovery period." localSheetId="1">Sheet1_ND_Inch!$AE$188</definedName>
    <definedName name="Kacr0" comment="Factor for ET reduction at start of alfalfa cut &amp; recovery period." localSheetId="0">Sheet1_ND_SI!$AE$188</definedName>
    <definedName name="MAD" comment="Management allowed depletion of soil water." localSheetId="2">Sheet1_MN_Inch!$AE$189</definedName>
    <definedName name="MAD" comment="Management allowed depletion of soil water." localSheetId="1">Sheet1_ND_Inch!$AE$190</definedName>
    <definedName name="MAD" comment="Management allowed depletion of soil water." localSheetId="0">Sheet1_ND_SI!$AE$190</definedName>
    <definedName name="Pinto_Bean" comment="ET table for pinto bean." localSheetId="1">Sheet1_ND_Inch!$BA$333:$BW$338</definedName>
    <definedName name="Pinto_Bean" comment="ET table for pinto bean." localSheetId="0">Sheet1_ND_SI!$BA$333:$BW$338</definedName>
    <definedName name="Potato" comment="ET table for potato." localSheetId="2">Sheet1_MN_Inch!$BA$288:$BW$293</definedName>
    <definedName name="Potato" comment="ET table for potato." localSheetId="1">Sheet1_ND_Inch!$BA$318:$BW$323</definedName>
    <definedName name="Potato" comment="ET table for potato." localSheetId="0">Sheet1_ND_SI!$BA$318:$BW$323</definedName>
    <definedName name="_xlnm.Print_Titles" comment="Top rows for printing purposes." localSheetId="2">Sheet1_MN_Inch!$2:$7</definedName>
    <definedName name="_xlnm.Print_Titles" comment="Top rows for printing purposes." localSheetId="1">Sheet1_ND_Inch!$2:$7</definedName>
    <definedName name="_xlnm.Print_Titles" comment="Top rows for printing purposes." localSheetId="0">Sheet1_ND_SI!$2:$7</definedName>
    <definedName name="RZinitial" comment="Initial root zone depth." localSheetId="2">Sheet1_MN_Inch!$AE$185</definedName>
    <definedName name="RZinitial" comment="Initial root zone depth." localSheetId="1">Sheet1_ND_Inch!$AE$186</definedName>
    <definedName name="RZinitial" comment="Initial root zone depth." localSheetId="0">Sheet1_ND_SI!$AE$186</definedName>
    <definedName name="RZmax" comment="Maximum root zone management depth" localSheetId="2">Sheet1_MN_Inch!$AC$206</definedName>
    <definedName name="RZmax" comment="Maximum root zone management depth" localSheetId="1">Sheet1_ND_Inch!$AC$207</definedName>
    <definedName name="RZmax" comment="Maximum root zone management depth" localSheetId="0">Sheet1_ND_SI!$AC$207</definedName>
    <definedName name="SoilProp" comment="Soil properties including horizon (layer) thicknesses, AWHCs, &amp; cumulative AWHCs. " localSheetId="2">Sheet1_MN_Inch!$AA$198:$AH$207</definedName>
    <definedName name="SoilProp" comment="Soil properties including horizon (layer) thicknesses, AWHCs, &amp; cumulative AWHCs. " localSheetId="1">Sheet1_ND_Inch!$AA$199:$AH$208</definedName>
    <definedName name="SoilProp" comment="Soil properties including horizon (layer) thicknesses, AWHCs, &amp; cumulative AWHCs. " localSheetId="0">Sheet1_ND_SI!$AA$199:$AH$208</definedName>
    <definedName name="Soybean" comment="ET table for soybean." localSheetId="2">Sheet1_MN_Inch!$BA$256:$BW$261</definedName>
    <definedName name="Soybean" comment="ET table for soybean." localSheetId="1">Sheet1_ND_Inch!$BA$287:$BW$292</definedName>
    <definedName name="Soybean" comment="ET table for soybean." localSheetId="0">Sheet1_ND_SI!$BA$287:$BW$292</definedName>
    <definedName name="Spring_Wheat" comment="ET table for spring wheat." localSheetId="2">Sheet1_MN_Inch!$BA$304:$BW$309</definedName>
    <definedName name="Spring_Wheat" comment="ET table for spring wheat." localSheetId="1">Sheet1_ND_Inch!$BA$256:$BW$261</definedName>
    <definedName name="Spring_Wheat" comment="ET table for spring wheat." localSheetId="0">Sheet1_ND_SI!$BA$256:$BW$261</definedName>
    <definedName name="Sugar_Beet" comment="ET table for sugar beet." localSheetId="2">Sheet1_MN_Inch!$BA$320:$BW$325</definedName>
    <definedName name="Sugar_Beet" comment="ET table for sugar beet." localSheetId="1">Sheet1_ND_Inch!$BA$350:$BW$355</definedName>
    <definedName name="Sugar_Beet" comment="ET table for sugar beet." localSheetId="0">Sheet1_ND_SI!$BA$350:$BW$355</definedName>
    <definedName name="Sunflower" comment="ET table for sunflower." localSheetId="2">Sheet1_MN_Inch!#REF!</definedName>
    <definedName name="Sunflower" comment="ET table for sunflower." localSheetId="1">Sheet1_ND_Inch!$BA$302:$BW$307</definedName>
    <definedName name="Sunflower" comment="ET table for sunflower." localSheetId="0">Sheet1_ND_SI!$BA$302:$BW$307</definedName>
    <definedName name="SWDPcritical" comment="SWD (%) level beyond which ET is reduced due to drought stress." localSheetId="2">Sheet1_MN_Inch!$AE$186</definedName>
    <definedName name="SWDPcritical" comment="SWD (%) level beyond which ET is reduced due to drought stress." localSheetId="1">Sheet1_ND_Inch!$AE$187</definedName>
    <definedName name="SWDPcritical" comment="SWD (%) level beyond which ET is reduced due to drought stress." localSheetId="0">Sheet1_ND_SI!$AE$187</definedName>
    <definedName name="tacr" comment="Time (days) for ET recovery to full ET during alfalfa cut &amp; recovery period." localSheetId="2">Sheet1_MN_Inch!$AE$188</definedName>
    <definedName name="tacr" comment="Time (days) for ET recovery to full ET during alfalfa cut &amp; recovery period." localSheetId="1">Sheet1_ND_Inch!$AE$189</definedName>
    <definedName name="tacr" comment="Time (days) for ET recovery to full ET during alfalfa cut &amp; recovery period." localSheetId="0">Sheet1_ND_SI!$AE$189</definedName>
    <definedName name="Zbj" comment="Depth of the bottom of soil layer j." localSheetId="2">Sheet1_MN_Inch!$AC$198:$AC$206</definedName>
    <definedName name="Zbj" comment="Depth of the bottom of soil layer j." localSheetId="1">Sheet1_ND_Inch!$AC$199:$AC$207</definedName>
    <definedName name="Zbj" comment="Depth of the bottom of soil layer j." localSheetId="0">Sheet1_ND_SI!$AC$199:$AC$207</definedName>
  </definedNames>
  <calcPr calcId="162913"/>
</workbook>
</file>

<file path=xl/calcChain.xml><?xml version="1.0" encoding="utf-8"?>
<calcChain xmlns="http://schemas.openxmlformats.org/spreadsheetml/2006/main">
  <c r="U9" i="5" l="1"/>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8" i="6"/>
  <c r="U8" i="5"/>
  <c r="U161" i="4" l="1"/>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CA476" i="6" l="1"/>
  <c r="CA476" i="4"/>
  <c r="N4" i="6"/>
  <c r="N4" i="4"/>
  <c r="N4" i="5"/>
  <c r="CA476" i="5" l="1"/>
  <c r="BA394" i="6" l="1"/>
  <c r="BA298" i="6"/>
  <c r="BA330" i="6"/>
  <c r="BA343" i="6"/>
  <c r="BA282" i="6"/>
  <c r="BA266" i="6"/>
  <c r="CA437" i="6"/>
  <c r="CB400" i="6"/>
  <c r="BA357" i="6"/>
  <c r="BA314" i="6"/>
  <c r="BA250" i="6"/>
  <c r="BC230" i="6"/>
  <c r="AA223" i="6"/>
  <c r="AD208" i="6"/>
  <c r="AC207" i="6"/>
  <c r="AB207" i="6"/>
  <c r="AF206" i="6"/>
  <c r="AB206" i="6"/>
  <c r="AE206" i="6" s="1"/>
  <c r="AF205" i="6"/>
  <c r="AB205" i="6"/>
  <c r="AE205" i="6" s="1"/>
  <c r="AF204" i="6"/>
  <c r="AB204" i="6"/>
  <c r="AE204" i="6" s="1"/>
  <c r="AF203" i="6"/>
  <c r="AB203" i="6"/>
  <c r="AE203" i="6" s="1"/>
  <c r="AF202" i="6"/>
  <c r="AB202" i="6"/>
  <c r="AE202" i="6" s="1"/>
  <c r="AF201" i="6"/>
  <c r="AB201" i="6"/>
  <c r="AE201" i="6" s="1"/>
  <c r="AF200" i="6"/>
  <c r="AB200" i="6"/>
  <c r="AE200" i="6" s="1"/>
  <c r="AF199" i="6"/>
  <c r="AE199" i="6"/>
  <c r="AE198" i="6"/>
  <c r="AA191" i="6"/>
  <c r="AD172" i="6"/>
  <c r="AB170" i="6"/>
  <c r="A167" i="6"/>
  <c r="L165" i="6"/>
  <c r="I165" i="6"/>
  <c r="H165" i="6"/>
  <c r="L164" i="6"/>
  <c r="I164" i="6"/>
  <c r="H164" i="6"/>
  <c r="I163" i="6"/>
  <c r="H163" i="6"/>
  <c r="AE207" i="6" l="1"/>
  <c r="AG199" i="6"/>
  <c r="AH199" i="6" s="1"/>
  <c r="AG202" i="6"/>
  <c r="AG203" i="6"/>
  <c r="AG200" i="6"/>
  <c r="AG201" i="6"/>
  <c r="AG204" i="6"/>
  <c r="AG205" i="6"/>
  <c r="AG206" i="6"/>
  <c r="S8" i="6"/>
  <c r="R8" i="6"/>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R98" i="6" s="1"/>
  <c r="R99" i="6" s="1"/>
  <c r="R100" i="6" s="1"/>
  <c r="R101" i="6" s="1"/>
  <c r="R102" i="6" s="1"/>
  <c r="R103" i="6" s="1"/>
  <c r="R104" i="6" s="1"/>
  <c r="R105" i="6" s="1"/>
  <c r="R106" i="6" s="1"/>
  <c r="R107" i="6" s="1"/>
  <c r="R108" i="6" s="1"/>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Q8" i="6"/>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Q58" i="6" s="1"/>
  <c r="Q59" i="6" s="1"/>
  <c r="Q60" i="6" s="1"/>
  <c r="Q61" i="6" s="1"/>
  <c r="Q62" i="6" s="1"/>
  <c r="Q63" i="6" s="1"/>
  <c r="Q64" i="6" s="1"/>
  <c r="Q65" i="6" s="1"/>
  <c r="Q66" i="6" s="1"/>
  <c r="Q67" i="6" s="1"/>
  <c r="Q68" i="6" s="1"/>
  <c r="Q69" i="6" s="1"/>
  <c r="Q70" i="6" s="1"/>
  <c r="Q71" i="6" s="1"/>
  <c r="Q72" i="6" s="1"/>
  <c r="Q73" i="6" s="1"/>
  <c r="Q74" i="6" s="1"/>
  <c r="Q75" i="6" s="1"/>
  <c r="Q76" i="6" s="1"/>
  <c r="Q77" i="6" s="1"/>
  <c r="Q78" i="6" s="1"/>
  <c r="Q79" i="6" s="1"/>
  <c r="Q80" i="6" s="1"/>
  <c r="Q81" i="6" s="1"/>
  <c r="Q82" i="6" s="1"/>
  <c r="Q83" i="6" s="1"/>
  <c r="Q84" i="6" s="1"/>
  <c r="Q85" i="6" s="1"/>
  <c r="Q86" i="6" s="1"/>
  <c r="Q87" i="6" s="1"/>
  <c r="Q88" i="6" s="1"/>
  <c r="Q89" i="6" s="1"/>
  <c r="Q90" i="6" s="1"/>
  <c r="Q91" i="6" s="1"/>
  <c r="Q92" i="6" s="1"/>
  <c r="Q93" i="6" s="1"/>
  <c r="Q94" i="6" s="1"/>
  <c r="Q95" i="6" s="1"/>
  <c r="Q96" i="6" s="1"/>
  <c r="Q97" i="6" s="1"/>
  <c r="Q98" i="6" s="1"/>
  <c r="Q99" i="6" s="1"/>
  <c r="Q100" i="6" s="1"/>
  <c r="Q101" i="6" s="1"/>
  <c r="Q102" i="6" s="1"/>
  <c r="Q103" i="6" s="1"/>
  <c r="Q104" i="6" s="1"/>
  <c r="Q105" i="6" s="1"/>
  <c r="Q106" i="6" s="1"/>
  <c r="Q107" i="6" s="1"/>
  <c r="Q108" i="6" s="1"/>
  <c r="Q109" i="6" s="1"/>
  <c r="Q110" i="6" s="1"/>
  <c r="Q111" i="6" s="1"/>
  <c r="Q112" i="6" s="1"/>
  <c r="Q113" i="6" s="1"/>
  <c r="Q114" i="6" s="1"/>
  <c r="Q115" i="6" s="1"/>
  <c r="Q116" i="6" s="1"/>
  <c r="Q117" i="6" s="1"/>
  <c r="Q118" i="6" s="1"/>
  <c r="Q119" i="6" s="1"/>
  <c r="Q120" i="6" s="1"/>
  <c r="Q121" i="6" s="1"/>
  <c r="Q122" i="6" s="1"/>
  <c r="Q123" i="6" s="1"/>
  <c r="Q124" i="6" s="1"/>
  <c r="Q125" i="6" s="1"/>
  <c r="Q126" i="6" s="1"/>
  <c r="Q127" i="6" s="1"/>
  <c r="Q128" i="6" s="1"/>
  <c r="Q129" i="6" s="1"/>
  <c r="Q130" i="6" s="1"/>
  <c r="Q131" i="6" s="1"/>
  <c r="Q132" i="6" s="1"/>
  <c r="Q133" i="6" s="1"/>
  <c r="Q134" i="6" s="1"/>
  <c r="Q135" i="6" s="1"/>
  <c r="Q136" i="6" s="1"/>
  <c r="Q137" i="6" s="1"/>
  <c r="Q138" i="6" s="1"/>
  <c r="Q139" i="6" s="1"/>
  <c r="Q140" i="6" s="1"/>
  <c r="Q141" i="6" s="1"/>
  <c r="Q142" i="6" s="1"/>
  <c r="Q143" i="6" s="1"/>
  <c r="Q144" i="6" s="1"/>
  <c r="Q145" i="6" s="1"/>
  <c r="Q146" i="6" s="1"/>
  <c r="Q147" i="6" s="1"/>
  <c r="Q148" i="6" s="1"/>
  <c r="Q149" i="6" s="1"/>
  <c r="Q150" i="6" s="1"/>
  <c r="Q151" i="6" s="1"/>
  <c r="Q152" i="6" s="1"/>
  <c r="Q153" i="6" s="1"/>
  <c r="Q154" i="6" s="1"/>
  <c r="Q155" i="6" s="1"/>
  <c r="Q156" i="6" s="1"/>
  <c r="Q157" i="6" s="1"/>
  <c r="Q158" i="6" s="1"/>
  <c r="Q159" i="6" s="1"/>
  <c r="Q160" i="6" s="1"/>
  <c r="Q161" i="6" s="1"/>
  <c r="K8" i="6"/>
  <c r="A8" i="6"/>
  <c r="H4" i="6"/>
  <c r="N3" i="6"/>
  <c r="H3" i="6"/>
  <c r="N2" i="6"/>
  <c r="CA437" i="5"/>
  <c r="CB400" i="5"/>
  <c r="BA372" i="5"/>
  <c r="BA359" i="5"/>
  <c r="BA344" i="5"/>
  <c r="BA327" i="5"/>
  <c r="BA312" i="5"/>
  <c r="BA296" i="5"/>
  <c r="BA281" i="5"/>
  <c r="BA266" i="5"/>
  <c r="BA250" i="5"/>
  <c r="BC230" i="5"/>
  <c r="AA224" i="5"/>
  <c r="AD209" i="5"/>
  <c r="AC208" i="5"/>
  <c r="AB208" i="5"/>
  <c r="AF207" i="5"/>
  <c r="AB207" i="5"/>
  <c r="AE207" i="5" s="1"/>
  <c r="AF206" i="5"/>
  <c r="AB206" i="5"/>
  <c r="AE206" i="5" s="1"/>
  <c r="AF205" i="5"/>
  <c r="AB205" i="5"/>
  <c r="AE205" i="5" s="1"/>
  <c r="AF204" i="5"/>
  <c r="AB204" i="5"/>
  <c r="AE204" i="5" s="1"/>
  <c r="AF203" i="5"/>
  <c r="AB203" i="5"/>
  <c r="AE203" i="5" s="1"/>
  <c r="AF202" i="5"/>
  <c r="AB202" i="5"/>
  <c r="AE202" i="5" s="1"/>
  <c r="AF201" i="5"/>
  <c r="AB201" i="5"/>
  <c r="AE201" i="5" s="1"/>
  <c r="AF200" i="5"/>
  <c r="AE200" i="5"/>
  <c r="AE199" i="5"/>
  <c r="AA192" i="5"/>
  <c r="AD172" i="5"/>
  <c r="AB170" i="5"/>
  <c r="A167" i="5"/>
  <c r="L165" i="5"/>
  <c r="I165" i="5"/>
  <c r="H165" i="5"/>
  <c r="L164" i="5"/>
  <c r="I164" i="5"/>
  <c r="H164" i="5"/>
  <c r="I163" i="5"/>
  <c r="H163" i="5"/>
  <c r="A9" i="6" l="1"/>
  <c r="N8" i="6"/>
  <c r="AG208" i="6"/>
  <c r="AH200" i="6"/>
  <c r="AH201" i="6" s="1"/>
  <c r="AH202" i="6" s="1"/>
  <c r="AH203" i="6" s="1"/>
  <c r="AH204" i="6" s="1"/>
  <c r="AH205" i="6" s="1"/>
  <c r="AH206" i="6" s="1"/>
  <c r="AH207" i="6" s="1"/>
  <c r="A10" i="6"/>
  <c r="E9" i="6"/>
  <c r="F9" i="6" s="1"/>
  <c r="C9" i="6"/>
  <c r="C8" i="6"/>
  <c r="D8" i="6" s="1"/>
  <c r="E8" i="6"/>
  <c r="F8" i="6" s="1"/>
  <c r="AG206" i="5"/>
  <c r="AG201" i="5"/>
  <c r="AG203" i="5"/>
  <c r="AG207" i="5"/>
  <c r="AG202" i="5"/>
  <c r="AG204" i="5"/>
  <c r="AG200" i="5"/>
  <c r="AH200" i="5" s="1"/>
  <c r="AE208" i="5"/>
  <c r="AG205" i="5"/>
  <c r="D9" i="6"/>
  <c r="CJ474" i="6" l="1"/>
  <c r="N9" i="6"/>
  <c r="O8" i="6"/>
  <c r="J8" i="6" s="1"/>
  <c r="G9" i="6"/>
  <c r="A11" i="6"/>
  <c r="E10" i="6"/>
  <c r="F10" i="6" s="1"/>
  <c r="C10" i="6"/>
  <c r="G8" i="6"/>
  <c r="P8" i="6" s="1"/>
  <c r="AG209" i="5"/>
  <c r="AH201" i="5"/>
  <c r="N10" i="6" l="1"/>
  <c r="O9" i="6"/>
  <c r="O10" i="6"/>
  <c r="M9" i="6"/>
  <c r="J9" i="6" s="1"/>
  <c r="P9" i="6"/>
  <c r="A12" i="6"/>
  <c r="E11" i="6"/>
  <c r="F11" i="6" s="1"/>
  <c r="C11" i="6"/>
  <c r="AH202" i="5"/>
  <c r="K9" i="6" l="1"/>
  <c r="N11" i="6"/>
  <c r="S9" i="6"/>
  <c r="A13" i="6"/>
  <c r="E12" i="6"/>
  <c r="F12" i="6" s="1"/>
  <c r="C12" i="6"/>
  <c r="AH203" i="5"/>
  <c r="D10" i="6"/>
  <c r="G10" i="6" l="1"/>
  <c r="M10" i="6" s="1"/>
  <c r="J10" i="6" s="1"/>
  <c r="K10" i="6" s="1"/>
  <c r="N12" i="6"/>
  <c r="O11" i="6"/>
  <c r="P10" i="6"/>
  <c r="A14" i="6"/>
  <c r="E13" i="6"/>
  <c r="F13" i="6" s="1"/>
  <c r="C13" i="6"/>
  <c r="O12" i="6"/>
  <c r="AH204" i="5"/>
  <c r="D11" i="6"/>
  <c r="S10" i="6" l="1"/>
  <c r="G11" i="6"/>
  <c r="M11" i="6" s="1"/>
  <c r="J11" i="6" s="1"/>
  <c r="N13" i="6"/>
  <c r="P11" i="6"/>
  <c r="A15" i="6"/>
  <c r="E14" i="6"/>
  <c r="F14" i="6" s="1"/>
  <c r="C14" i="6"/>
  <c r="O13" i="6"/>
  <c r="AH205" i="5"/>
  <c r="S11" i="6" l="1"/>
  <c r="N14" i="6"/>
  <c r="N15" i="6" s="1"/>
  <c r="K11" i="6"/>
  <c r="A16" i="6"/>
  <c r="E15" i="6"/>
  <c r="F15" i="6" s="1"/>
  <c r="C15" i="6"/>
  <c r="AH206" i="5"/>
  <c r="D12" i="6"/>
  <c r="O14" i="6" l="1"/>
  <c r="G12" i="6"/>
  <c r="P12" i="6" s="1"/>
  <c r="A17" i="6"/>
  <c r="E16" i="6"/>
  <c r="F16" i="6" s="1"/>
  <c r="C16" i="6"/>
  <c r="N16" i="6" s="1"/>
  <c r="O15" i="6"/>
  <c r="AH207" i="5"/>
  <c r="N17" i="6" l="1"/>
  <c r="M12" i="6"/>
  <c r="J12" i="6" s="1"/>
  <c r="K12" i="6" s="1"/>
  <c r="A18" i="6"/>
  <c r="E17" i="6"/>
  <c r="F17" i="6" s="1"/>
  <c r="C17" i="6"/>
  <c r="O16" i="6"/>
  <c r="AH208" i="5"/>
  <c r="S8" i="5"/>
  <c r="R8" i="5"/>
  <c r="R9" i="5" s="1"/>
  <c r="R10" i="5" s="1"/>
  <c r="R11" i="5" s="1"/>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R122" i="5" s="1"/>
  <c r="R123" i="5" s="1"/>
  <c r="R124" i="5" s="1"/>
  <c r="R125" i="5" s="1"/>
  <c r="R126" i="5" s="1"/>
  <c r="R127" i="5" s="1"/>
  <c r="R128" i="5" s="1"/>
  <c r="R129" i="5" s="1"/>
  <c r="R130" i="5" s="1"/>
  <c r="R131" i="5" s="1"/>
  <c r="R132" i="5" s="1"/>
  <c r="R133" i="5" s="1"/>
  <c r="R134" i="5" s="1"/>
  <c r="R135" i="5" s="1"/>
  <c r="R136" i="5" s="1"/>
  <c r="R137" i="5" s="1"/>
  <c r="R138" i="5" s="1"/>
  <c r="R139" i="5" s="1"/>
  <c r="R140" i="5" s="1"/>
  <c r="R141" i="5" s="1"/>
  <c r="R142" i="5" s="1"/>
  <c r="R143" i="5" s="1"/>
  <c r="R144" i="5" s="1"/>
  <c r="R145" i="5" s="1"/>
  <c r="R146" i="5" s="1"/>
  <c r="R147" i="5" s="1"/>
  <c r="R148" i="5" s="1"/>
  <c r="R149" i="5" s="1"/>
  <c r="R150" i="5" s="1"/>
  <c r="R151" i="5" s="1"/>
  <c r="R152" i="5" s="1"/>
  <c r="R153" i="5" s="1"/>
  <c r="R154" i="5" s="1"/>
  <c r="R155" i="5" s="1"/>
  <c r="R156" i="5" s="1"/>
  <c r="R157" i="5" s="1"/>
  <c r="R158" i="5" s="1"/>
  <c r="R159" i="5" s="1"/>
  <c r="R160" i="5" s="1"/>
  <c r="R161" i="5" s="1"/>
  <c r="Q8" i="5"/>
  <c r="Q9" i="5" s="1"/>
  <c r="Q10" i="5" s="1"/>
  <c r="Q11" i="5" s="1"/>
  <c r="Q12" i="5" s="1"/>
  <c r="Q13" i="5" s="1"/>
  <c r="Q14" i="5" s="1"/>
  <c r="Q15" i="5" s="1"/>
  <c r="Q16" i="5" s="1"/>
  <c r="Q17" i="5" s="1"/>
  <c r="Q18" i="5" s="1"/>
  <c r="Q19" i="5" s="1"/>
  <c r="Q20" i="5" s="1"/>
  <c r="Q21" i="5" s="1"/>
  <c r="Q22" i="5" s="1"/>
  <c r="Q23" i="5" s="1"/>
  <c r="Q24" i="5" s="1"/>
  <c r="Q25" i="5" s="1"/>
  <c r="Q26" i="5" s="1"/>
  <c r="Q27" i="5" s="1"/>
  <c r="Q28" i="5" s="1"/>
  <c r="Q29" i="5" s="1"/>
  <c r="Q30" i="5" s="1"/>
  <c r="Q31" i="5" s="1"/>
  <c r="Q32" i="5" s="1"/>
  <c r="Q33" i="5" s="1"/>
  <c r="Q34" i="5" s="1"/>
  <c r="Q35" i="5" s="1"/>
  <c r="Q36" i="5" s="1"/>
  <c r="Q37" i="5" s="1"/>
  <c r="Q38" i="5" s="1"/>
  <c r="Q39" i="5" s="1"/>
  <c r="Q40" i="5" s="1"/>
  <c r="Q41" i="5" s="1"/>
  <c r="Q42" i="5" s="1"/>
  <c r="Q43" i="5" s="1"/>
  <c r="Q44" i="5" s="1"/>
  <c r="Q45" i="5" s="1"/>
  <c r="Q46" i="5" s="1"/>
  <c r="Q47" i="5" s="1"/>
  <c r="Q48" i="5" s="1"/>
  <c r="Q49" i="5" s="1"/>
  <c r="Q50" i="5" s="1"/>
  <c r="Q51" i="5" s="1"/>
  <c r="Q52" i="5" s="1"/>
  <c r="Q53" i="5" s="1"/>
  <c r="Q54" i="5" s="1"/>
  <c r="Q55" i="5" s="1"/>
  <c r="Q56" i="5" s="1"/>
  <c r="Q57" i="5" s="1"/>
  <c r="Q58" i="5" s="1"/>
  <c r="Q59" i="5" s="1"/>
  <c r="Q60" i="5" s="1"/>
  <c r="Q61" i="5" s="1"/>
  <c r="Q62" i="5" s="1"/>
  <c r="Q63" i="5" s="1"/>
  <c r="Q64" i="5" s="1"/>
  <c r="Q65" i="5" s="1"/>
  <c r="Q66" i="5" s="1"/>
  <c r="Q67" i="5" s="1"/>
  <c r="Q68" i="5" s="1"/>
  <c r="Q69" i="5" s="1"/>
  <c r="Q70" i="5" s="1"/>
  <c r="Q71" i="5" s="1"/>
  <c r="Q72" i="5" s="1"/>
  <c r="Q73" i="5" s="1"/>
  <c r="Q74" i="5" s="1"/>
  <c r="Q75" i="5" s="1"/>
  <c r="Q76" i="5" s="1"/>
  <c r="Q77" i="5" s="1"/>
  <c r="Q78" i="5" s="1"/>
  <c r="Q79" i="5" s="1"/>
  <c r="Q80" i="5" s="1"/>
  <c r="Q81" i="5" s="1"/>
  <c r="Q82" i="5" s="1"/>
  <c r="Q83" i="5" s="1"/>
  <c r="Q84" i="5" s="1"/>
  <c r="Q85" i="5" s="1"/>
  <c r="Q86" i="5" s="1"/>
  <c r="Q87" i="5" s="1"/>
  <c r="Q88" i="5" s="1"/>
  <c r="Q89" i="5" s="1"/>
  <c r="Q90" i="5" s="1"/>
  <c r="Q91" i="5" s="1"/>
  <c r="Q92" i="5" s="1"/>
  <c r="Q93" i="5" s="1"/>
  <c r="Q94" i="5" s="1"/>
  <c r="Q95" i="5" s="1"/>
  <c r="Q96" i="5" s="1"/>
  <c r="Q97" i="5" s="1"/>
  <c r="Q98" i="5" s="1"/>
  <c r="Q99" i="5" s="1"/>
  <c r="Q100" i="5" s="1"/>
  <c r="Q101" i="5" s="1"/>
  <c r="Q102" i="5" s="1"/>
  <c r="Q103" i="5" s="1"/>
  <c r="Q104" i="5" s="1"/>
  <c r="Q105" i="5" s="1"/>
  <c r="Q106" i="5" s="1"/>
  <c r="Q107" i="5" s="1"/>
  <c r="Q108" i="5" s="1"/>
  <c r="Q109" i="5" s="1"/>
  <c r="Q110" i="5" s="1"/>
  <c r="Q111" i="5" s="1"/>
  <c r="Q112" i="5" s="1"/>
  <c r="Q113" i="5" s="1"/>
  <c r="Q114" i="5" s="1"/>
  <c r="Q115" i="5" s="1"/>
  <c r="Q116" i="5" s="1"/>
  <c r="Q117" i="5" s="1"/>
  <c r="Q118" i="5" s="1"/>
  <c r="Q119" i="5" s="1"/>
  <c r="Q120" i="5" s="1"/>
  <c r="Q121" i="5" s="1"/>
  <c r="Q122" i="5" s="1"/>
  <c r="Q123" i="5" s="1"/>
  <c r="Q124" i="5" s="1"/>
  <c r="Q125" i="5" s="1"/>
  <c r="Q126" i="5" s="1"/>
  <c r="Q127" i="5" s="1"/>
  <c r="Q128" i="5" s="1"/>
  <c r="Q129" i="5" s="1"/>
  <c r="Q130" i="5" s="1"/>
  <c r="Q131" i="5" s="1"/>
  <c r="Q132" i="5" s="1"/>
  <c r="Q133" i="5" s="1"/>
  <c r="Q134" i="5" s="1"/>
  <c r="Q135" i="5" s="1"/>
  <c r="Q136" i="5" s="1"/>
  <c r="Q137" i="5" s="1"/>
  <c r="Q138" i="5" s="1"/>
  <c r="Q139" i="5" s="1"/>
  <c r="Q140" i="5" s="1"/>
  <c r="Q141" i="5" s="1"/>
  <c r="Q142" i="5" s="1"/>
  <c r="Q143" i="5" s="1"/>
  <c r="Q144" i="5" s="1"/>
  <c r="Q145" i="5" s="1"/>
  <c r="Q146" i="5" s="1"/>
  <c r="Q147" i="5" s="1"/>
  <c r="Q148" i="5" s="1"/>
  <c r="Q149" i="5" s="1"/>
  <c r="Q150" i="5" s="1"/>
  <c r="Q151" i="5" s="1"/>
  <c r="Q152" i="5" s="1"/>
  <c r="Q153" i="5" s="1"/>
  <c r="Q154" i="5" s="1"/>
  <c r="Q155" i="5" s="1"/>
  <c r="Q156" i="5" s="1"/>
  <c r="Q157" i="5" s="1"/>
  <c r="Q158" i="5" s="1"/>
  <c r="Q159" i="5" s="1"/>
  <c r="Q160" i="5" s="1"/>
  <c r="Q161" i="5" s="1"/>
  <c r="K8" i="5"/>
  <c r="A8" i="5"/>
  <c r="H4" i="5"/>
  <c r="N3" i="5"/>
  <c r="H3" i="5"/>
  <c r="N2" i="5"/>
  <c r="CA437" i="4"/>
  <c r="CB400" i="4"/>
  <c r="BA372" i="4"/>
  <c r="BA359" i="4"/>
  <c r="BA344" i="4"/>
  <c r="BA327" i="4"/>
  <c r="BA312" i="4"/>
  <c r="BA296" i="4"/>
  <c r="BA281" i="4"/>
  <c r="BA266" i="4"/>
  <c r="BA250" i="4"/>
  <c r="BC230" i="4"/>
  <c r="AA224" i="4"/>
  <c r="AD209" i="4"/>
  <c r="AA192" i="4"/>
  <c r="AD172" i="4"/>
  <c r="AB170" i="4"/>
  <c r="A167" i="4"/>
  <c r="D13" i="6"/>
  <c r="A9" i="5" l="1"/>
  <c r="N8" i="5"/>
  <c r="S12" i="6"/>
  <c r="G13" i="6"/>
  <c r="M13" i="6" s="1"/>
  <c r="A19" i="6"/>
  <c r="E18" i="6"/>
  <c r="F18" i="6" s="1"/>
  <c r="C18" i="6"/>
  <c r="N18" i="6" s="1"/>
  <c r="O17" i="6"/>
  <c r="A10" i="5"/>
  <c r="N10" i="5" s="1"/>
  <c r="E9" i="5"/>
  <c r="F9" i="5" s="1"/>
  <c r="C9" i="5"/>
  <c r="C8" i="5"/>
  <c r="D8" i="5" s="1"/>
  <c r="E8" i="5"/>
  <c r="F8" i="5" s="1"/>
  <c r="O8" i="5"/>
  <c r="N3" i="4"/>
  <c r="N2" i="4"/>
  <c r="D9" i="5"/>
  <c r="CJ474" i="5" l="1"/>
  <c r="N9" i="5"/>
  <c r="O9" i="5" s="1"/>
  <c r="S13" i="6"/>
  <c r="P13" i="6"/>
  <c r="A20" i="6"/>
  <c r="E19" i="6"/>
  <c r="F19" i="6" s="1"/>
  <c r="C19" i="6"/>
  <c r="N19" i="6" s="1"/>
  <c r="O18" i="6"/>
  <c r="J13" i="6"/>
  <c r="G9" i="5"/>
  <c r="J8" i="5"/>
  <c r="A11" i="5"/>
  <c r="N11" i="5" s="1"/>
  <c r="O10" i="5"/>
  <c r="E10" i="5"/>
  <c r="F10" i="5" s="1"/>
  <c r="C10" i="5"/>
  <c r="G8" i="5"/>
  <c r="P8" i="5" s="1"/>
  <c r="N20" i="6" l="1"/>
  <c r="K13" i="6"/>
  <c r="A21" i="6"/>
  <c r="E20" i="6"/>
  <c r="F20" i="6" s="1"/>
  <c r="C20" i="6"/>
  <c r="O19" i="6"/>
  <c r="P9" i="5"/>
  <c r="A12" i="5"/>
  <c r="O11" i="5"/>
  <c r="E11" i="5"/>
  <c r="F11" i="5" s="1"/>
  <c r="C11" i="5"/>
  <c r="M9" i="5"/>
  <c r="J9" i="5" s="1"/>
  <c r="D14" i="6"/>
  <c r="N12" i="5" l="1"/>
  <c r="G14" i="6"/>
  <c r="P14" i="6" s="1"/>
  <c r="O20" i="6"/>
  <c r="A22" i="6"/>
  <c r="E21" i="6"/>
  <c r="F21" i="6" s="1"/>
  <c r="C21" i="6"/>
  <c r="N21" i="6" s="1"/>
  <c r="S9" i="5"/>
  <c r="A13" i="5"/>
  <c r="E12" i="5"/>
  <c r="F12" i="5" s="1"/>
  <c r="C12" i="5"/>
  <c r="K9" i="5"/>
  <c r="L165" i="4"/>
  <c r="H3" i="4"/>
  <c r="H4" i="4"/>
  <c r="D10" i="5"/>
  <c r="N22" i="6" l="1"/>
  <c r="M14" i="6"/>
  <c r="J14" i="6" s="1"/>
  <c r="K14" i="6" s="1"/>
  <c r="A23" i="6"/>
  <c r="E22" i="6"/>
  <c r="F22" i="6" s="1"/>
  <c r="C22" i="6"/>
  <c r="O21" i="6"/>
  <c r="G10" i="5"/>
  <c r="A14" i="5"/>
  <c r="E13" i="5"/>
  <c r="F13" i="5" s="1"/>
  <c r="C13" i="5"/>
  <c r="N13" i="5" s="1"/>
  <c r="O12" i="5"/>
  <c r="AC208" i="4"/>
  <c r="AB208" i="4"/>
  <c r="D15" i="6"/>
  <c r="S14" i="6" l="1"/>
  <c r="G15" i="6"/>
  <c r="M15" i="6" s="1"/>
  <c r="A24" i="6"/>
  <c r="E23" i="6"/>
  <c r="F23" i="6" s="1"/>
  <c r="C23" i="6"/>
  <c r="N23" i="6" s="1"/>
  <c r="O22" i="6"/>
  <c r="P10" i="5"/>
  <c r="M10" i="5"/>
  <c r="O13" i="5"/>
  <c r="A15" i="5"/>
  <c r="E14" i="5"/>
  <c r="F14" i="5" s="1"/>
  <c r="C14" i="5"/>
  <c r="N14" i="5" s="1"/>
  <c r="AE208" i="4"/>
  <c r="AF201" i="4"/>
  <c r="AF202" i="4"/>
  <c r="AF203" i="4"/>
  <c r="AF204" i="4"/>
  <c r="AF205" i="4"/>
  <c r="AF206" i="4"/>
  <c r="AF207" i="4"/>
  <c r="AF200" i="4"/>
  <c r="P15" i="6" l="1"/>
  <c r="J15" i="6"/>
  <c r="K15" i="6" s="1"/>
  <c r="S15" i="6"/>
  <c r="A25" i="6"/>
  <c r="E24" i="6"/>
  <c r="F24" i="6" s="1"/>
  <c r="C24" i="6"/>
  <c r="N24" i="6" s="1"/>
  <c r="O23" i="6"/>
  <c r="J10" i="5"/>
  <c r="K10" i="5" s="1"/>
  <c r="S10" i="5"/>
  <c r="A16" i="5"/>
  <c r="E15" i="5"/>
  <c r="F15" i="5" s="1"/>
  <c r="C15" i="5"/>
  <c r="N15" i="5" s="1"/>
  <c r="O14" i="5"/>
  <c r="AE200" i="4"/>
  <c r="AG200" i="4" s="1"/>
  <c r="AE199" i="4"/>
  <c r="AB207" i="4"/>
  <c r="AE207" i="4" s="1"/>
  <c r="AG207" i="4" s="1"/>
  <c r="AB206" i="4"/>
  <c r="AE206" i="4" s="1"/>
  <c r="AG206" i="4" s="1"/>
  <c r="AB205" i="4"/>
  <c r="AE205" i="4" s="1"/>
  <c r="AG205" i="4" s="1"/>
  <c r="AB204" i="4"/>
  <c r="AE204" i="4" s="1"/>
  <c r="AG204" i="4" s="1"/>
  <c r="AB203" i="4"/>
  <c r="AE203" i="4" s="1"/>
  <c r="AG203" i="4" s="1"/>
  <c r="AB202" i="4"/>
  <c r="AE202" i="4" s="1"/>
  <c r="AG202" i="4" s="1"/>
  <c r="AB201" i="4"/>
  <c r="AE201" i="4" s="1"/>
  <c r="AG201" i="4" s="1"/>
  <c r="S8" i="4"/>
  <c r="R8" i="4"/>
  <c r="R9" i="4" s="1"/>
  <c r="R10" i="4" s="1"/>
  <c r="R11" i="4" s="1"/>
  <c r="R12" i="4" s="1"/>
  <c r="R13" i="4" s="1"/>
  <c r="R14" i="4" s="1"/>
  <c r="R15" i="4" s="1"/>
  <c r="R16" i="4" s="1"/>
  <c r="R17" i="4" s="1"/>
  <c r="R18" i="4" s="1"/>
  <c r="R19" i="4" s="1"/>
  <c r="R20" i="4" s="1"/>
  <c r="R21" i="4" s="1"/>
  <c r="R22" i="4" s="1"/>
  <c r="R23" i="4" s="1"/>
  <c r="R24" i="4" s="1"/>
  <c r="R25" i="4" s="1"/>
  <c r="R26" i="4" s="1"/>
  <c r="R27" i="4" s="1"/>
  <c r="R28" i="4" s="1"/>
  <c r="R29" i="4" s="1"/>
  <c r="R30" i="4" s="1"/>
  <c r="R31" i="4" s="1"/>
  <c r="R32" i="4" s="1"/>
  <c r="R33" i="4" s="1"/>
  <c r="R34" i="4" s="1"/>
  <c r="R35" i="4" s="1"/>
  <c r="R36" i="4" s="1"/>
  <c r="R37" i="4" s="1"/>
  <c r="R38" i="4" s="1"/>
  <c r="R39" i="4" s="1"/>
  <c r="R40" i="4" s="1"/>
  <c r="R41" i="4" s="1"/>
  <c r="R42" i="4" s="1"/>
  <c r="R43" i="4" s="1"/>
  <c r="R44" i="4" s="1"/>
  <c r="R45" i="4" s="1"/>
  <c r="R46" i="4" s="1"/>
  <c r="R47" i="4" s="1"/>
  <c r="R48" i="4" s="1"/>
  <c r="R49" i="4" s="1"/>
  <c r="R50" i="4" s="1"/>
  <c r="R51" i="4" s="1"/>
  <c r="R52" i="4" s="1"/>
  <c r="R53" i="4" s="1"/>
  <c r="R54" i="4" s="1"/>
  <c r="R55" i="4" s="1"/>
  <c r="R56" i="4" s="1"/>
  <c r="R57" i="4" s="1"/>
  <c r="R58" i="4" s="1"/>
  <c r="R59" i="4" s="1"/>
  <c r="R60" i="4" s="1"/>
  <c r="R61" i="4" s="1"/>
  <c r="R62" i="4" s="1"/>
  <c r="R63" i="4" s="1"/>
  <c r="R64" i="4" s="1"/>
  <c r="R65" i="4" s="1"/>
  <c r="R66" i="4" s="1"/>
  <c r="R67" i="4" s="1"/>
  <c r="R68" i="4" s="1"/>
  <c r="R69" i="4" s="1"/>
  <c r="R70" i="4" s="1"/>
  <c r="R71" i="4" s="1"/>
  <c r="R72" i="4" s="1"/>
  <c r="R73" i="4" s="1"/>
  <c r="R74" i="4" s="1"/>
  <c r="R75" i="4" s="1"/>
  <c r="R76" i="4" s="1"/>
  <c r="R77" i="4" s="1"/>
  <c r="R78" i="4" s="1"/>
  <c r="R79" i="4" s="1"/>
  <c r="R80" i="4" s="1"/>
  <c r="R81" i="4" s="1"/>
  <c r="R82" i="4" s="1"/>
  <c r="R83" i="4" s="1"/>
  <c r="R84" i="4" s="1"/>
  <c r="R85" i="4" s="1"/>
  <c r="R86" i="4" s="1"/>
  <c r="R87" i="4" s="1"/>
  <c r="R88" i="4" s="1"/>
  <c r="R89" i="4" s="1"/>
  <c r="R90" i="4" s="1"/>
  <c r="R91" i="4" s="1"/>
  <c r="R92" i="4" s="1"/>
  <c r="R93" i="4" s="1"/>
  <c r="R94" i="4" s="1"/>
  <c r="R95" i="4" s="1"/>
  <c r="R96" i="4" s="1"/>
  <c r="R97" i="4" s="1"/>
  <c r="R98" i="4" s="1"/>
  <c r="R99" i="4" s="1"/>
  <c r="R100" i="4" s="1"/>
  <c r="R101" i="4" s="1"/>
  <c r="R102" i="4" s="1"/>
  <c r="R103" i="4" s="1"/>
  <c r="R104" i="4" s="1"/>
  <c r="R105" i="4" s="1"/>
  <c r="R106" i="4" s="1"/>
  <c r="R107" i="4" s="1"/>
  <c r="R108" i="4" s="1"/>
  <c r="R109" i="4" s="1"/>
  <c r="R110" i="4" s="1"/>
  <c r="R111" i="4" s="1"/>
  <c r="R112" i="4" s="1"/>
  <c r="R113" i="4" s="1"/>
  <c r="R114" i="4" s="1"/>
  <c r="R115" i="4" s="1"/>
  <c r="R116" i="4" s="1"/>
  <c r="R117" i="4" s="1"/>
  <c r="R118" i="4" s="1"/>
  <c r="R119" i="4" s="1"/>
  <c r="R120" i="4" s="1"/>
  <c r="R121" i="4" s="1"/>
  <c r="R122" i="4" s="1"/>
  <c r="R123" i="4" s="1"/>
  <c r="R124" i="4" s="1"/>
  <c r="R125" i="4" s="1"/>
  <c r="R126" i="4" s="1"/>
  <c r="R127" i="4" s="1"/>
  <c r="R128" i="4" s="1"/>
  <c r="R129" i="4" s="1"/>
  <c r="R130" i="4" s="1"/>
  <c r="R131" i="4" s="1"/>
  <c r="R132" i="4" s="1"/>
  <c r="R133" i="4" s="1"/>
  <c r="R134" i="4" s="1"/>
  <c r="R135" i="4" s="1"/>
  <c r="R136" i="4" s="1"/>
  <c r="R137" i="4" s="1"/>
  <c r="R138" i="4" s="1"/>
  <c r="R139" i="4" s="1"/>
  <c r="R140" i="4" s="1"/>
  <c r="R141" i="4" s="1"/>
  <c r="R142" i="4" s="1"/>
  <c r="R143" i="4" s="1"/>
  <c r="R144" i="4" s="1"/>
  <c r="R145" i="4" s="1"/>
  <c r="R146" i="4" s="1"/>
  <c r="R147" i="4" s="1"/>
  <c r="R148" i="4" s="1"/>
  <c r="R149" i="4" s="1"/>
  <c r="R150" i="4" s="1"/>
  <c r="R151" i="4" s="1"/>
  <c r="R152" i="4" s="1"/>
  <c r="R153" i="4" s="1"/>
  <c r="R154" i="4" s="1"/>
  <c r="R155" i="4" s="1"/>
  <c r="R156" i="4" s="1"/>
  <c r="R157" i="4" s="1"/>
  <c r="R158" i="4" s="1"/>
  <c r="R159" i="4" s="1"/>
  <c r="R160" i="4" s="1"/>
  <c r="R161" i="4" s="1"/>
  <c r="Q8" i="4"/>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Q42"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Q78" i="4" s="1"/>
  <c r="Q79" i="4" s="1"/>
  <c r="Q80" i="4" s="1"/>
  <c r="Q81" i="4" s="1"/>
  <c r="Q82" i="4" s="1"/>
  <c r="Q83" i="4" s="1"/>
  <c r="Q84" i="4" s="1"/>
  <c r="Q85" i="4" s="1"/>
  <c r="Q86" i="4" s="1"/>
  <c r="Q87" i="4" s="1"/>
  <c r="Q88" i="4" s="1"/>
  <c r="Q89" i="4" s="1"/>
  <c r="Q90" i="4" s="1"/>
  <c r="Q91" i="4" s="1"/>
  <c r="Q92" i="4" s="1"/>
  <c r="Q93" i="4" s="1"/>
  <c r="Q94" i="4" s="1"/>
  <c r="Q95" i="4" s="1"/>
  <c r="Q96" i="4" s="1"/>
  <c r="Q97" i="4" s="1"/>
  <c r="Q98" i="4" s="1"/>
  <c r="Q99" i="4" s="1"/>
  <c r="Q100" i="4" s="1"/>
  <c r="Q101" i="4" s="1"/>
  <c r="Q102" i="4" s="1"/>
  <c r="Q103" i="4" s="1"/>
  <c r="Q104" i="4" s="1"/>
  <c r="Q105" i="4" s="1"/>
  <c r="Q106" i="4" s="1"/>
  <c r="Q107" i="4" s="1"/>
  <c r="Q108" i="4" s="1"/>
  <c r="Q109" i="4" s="1"/>
  <c r="Q110" i="4" s="1"/>
  <c r="Q111" i="4" s="1"/>
  <c r="Q112" i="4" s="1"/>
  <c r="Q113" i="4" s="1"/>
  <c r="Q114" i="4" s="1"/>
  <c r="Q115" i="4" s="1"/>
  <c r="Q116" i="4" s="1"/>
  <c r="Q117" i="4" s="1"/>
  <c r="Q118" i="4" s="1"/>
  <c r="Q119" i="4" s="1"/>
  <c r="Q120" i="4" s="1"/>
  <c r="Q121" i="4" s="1"/>
  <c r="Q122" i="4" s="1"/>
  <c r="Q123" i="4" s="1"/>
  <c r="Q124" i="4" s="1"/>
  <c r="Q125" i="4" s="1"/>
  <c r="Q126" i="4" s="1"/>
  <c r="Q127" i="4" s="1"/>
  <c r="Q128" i="4" s="1"/>
  <c r="Q129" i="4" s="1"/>
  <c r="Q130" i="4" s="1"/>
  <c r="Q131" i="4" s="1"/>
  <c r="Q132" i="4" s="1"/>
  <c r="Q133" i="4" s="1"/>
  <c r="Q134" i="4" s="1"/>
  <c r="Q135" i="4" s="1"/>
  <c r="Q136" i="4" s="1"/>
  <c r="Q137" i="4" s="1"/>
  <c r="Q138" i="4" s="1"/>
  <c r="Q139" i="4" s="1"/>
  <c r="Q140" i="4" s="1"/>
  <c r="Q141" i="4" s="1"/>
  <c r="Q142" i="4" s="1"/>
  <c r="Q143" i="4" s="1"/>
  <c r="Q144" i="4" s="1"/>
  <c r="Q145" i="4" s="1"/>
  <c r="Q146" i="4" s="1"/>
  <c r="Q147" i="4" s="1"/>
  <c r="Q148" i="4" s="1"/>
  <c r="Q149" i="4" s="1"/>
  <c r="Q150" i="4" s="1"/>
  <c r="Q151" i="4" s="1"/>
  <c r="Q152" i="4" s="1"/>
  <c r="Q153" i="4" s="1"/>
  <c r="Q154" i="4" s="1"/>
  <c r="Q155" i="4" s="1"/>
  <c r="Q156" i="4" s="1"/>
  <c r="Q157" i="4" s="1"/>
  <c r="Q158" i="4" s="1"/>
  <c r="Q159" i="4" s="1"/>
  <c r="Q160" i="4" s="1"/>
  <c r="Q161" i="4" s="1"/>
  <c r="A8" i="4"/>
  <c r="K8" i="4"/>
  <c r="BS338" i="4"/>
  <c r="BT338" i="4" s="1"/>
  <c r="BS337" i="4"/>
  <c r="BT337" i="4" s="1"/>
  <c r="BS336" i="4"/>
  <c r="BT336" i="4" s="1"/>
  <c r="BS335" i="4"/>
  <c r="BT335" i="4" s="1"/>
  <c r="BS334" i="4"/>
  <c r="BT334" i="4" s="1"/>
  <c r="BS277" i="4"/>
  <c r="BT277" i="4" s="1"/>
  <c r="BS276" i="4"/>
  <c r="BT276" i="4" s="1"/>
  <c r="BS275" i="4"/>
  <c r="BT275" i="4" s="1"/>
  <c r="BS274" i="4"/>
  <c r="BT274" i="4" s="1"/>
  <c r="BS273" i="4"/>
  <c r="BT273" i="4" s="1"/>
  <c r="I165" i="4"/>
  <c r="H165" i="4"/>
  <c r="L164" i="4"/>
  <c r="I164" i="4"/>
  <c r="H164" i="4"/>
  <c r="H163" i="4"/>
  <c r="I163" i="4"/>
  <c r="D11" i="5"/>
  <c r="D16" i="6"/>
  <c r="C8" i="4" l="1"/>
  <c r="N8" i="4"/>
  <c r="G16" i="6"/>
  <c r="P16" i="6" s="1"/>
  <c r="A26" i="6"/>
  <c r="E25" i="6"/>
  <c r="F25" i="6" s="1"/>
  <c r="C25" i="6"/>
  <c r="N25" i="6" s="1"/>
  <c r="O24" i="6"/>
  <c r="G11" i="5"/>
  <c r="P11" i="5" s="1"/>
  <c r="A17" i="5"/>
  <c r="E16" i="5"/>
  <c r="F16" i="5" s="1"/>
  <c r="C16" i="5"/>
  <c r="N16" i="5" s="1"/>
  <c r="O15" i="5"/>
  <c r="E8" i="4"/>
  <c r="F8" i="4" s="1"/>
  <c r="D8" i="4"/>
  <c r="AG209" i="4"/>
  <c r="AH200" i="4"/>
  <c r="A9" i="4"/>
  <c r="N9" i="4" s="1"/>
  <c r="C9" i="4" l="1"/>
  <c r="CJ474" i="4"/>
  <c r="M16" i="6"/>
  <c r="S16" i="6" s="1"/>
  <c r="A27" i="6"/>
  <c r="E26" i="6"/>
  <c r="F26" i="6" s="1"/>
  <c r="C26" i="6"/>
  <c r="N26" i="6" s="1"/>
  <c r="O25" i="6"/>
  <c r="M11" i="5"/>
  <c r="A18" i="5"/>
  <c r="E17" i="5"/>
  <c r="F17" i="5" s="1"/>
  <c r="C17" i="5"/>
  <c r="N17" i="5" s="1"/>
  <c r="O16" i="5"/>
  <c r="G8" i="4"/>
  <c r="E9" i="4"/>
  <c r="F9" i="4" s="1"/>
  <c r="AH201" i="4"/>
  <c r="A10" i="4"/>
  <c r="C10" i="4" l="1"/>
  <c r="N10" i="4"/>
  <c r="J16" i="6"/>
  <c r="K16" i="6" s="1"/>
  <c r="A28" i="6"/>
  <c r="E27" i="6"/>
  <c r="F27" i="6" s="1"/>
  <c r="C27" i="6"/>
  <c r="N27" i="6" s="1"/>
  <c r="O26" i="6"/>
  <c r="J11" i="5"/>
  <c r="S11" i="5"/>
  <c r="A19" i="5"/>
  <c r="E18" i="5"/>
  <c r="F18" i="5" s="1"/>
  <c r="C18" i="5"/>
  <c r="N18" i="5" s="1"/>
  <c r="O17" i="5"/>
  <c r="P8" i="4"/>
  <c r="E10" i="4"/>
  <c r="F10" i="4" s="1"/>
  <c r="AH202" i="4"/>
  <c r="A11" i="4"/>
  <c r="D17" i="6"/>
  <c r="C11" i="4" l="1"/>
  <c r="N11" i="4"/>
  <c r="N12" i="4" s="1"/>
  <c r="G17" i="6"/>
  <c r="P17" i="6" s="1"/>
  <c r="O27" i="6"/>
  <c r="A29" i="6"/>
  <c r="E28" i="6"/>
  <c r="F28" i="6" s="1"/>
  <c r="C28" i="6"/>
  <c r="N28" i="6" s="1"/>
  <c r="K11" i="5"/>
  <c r="A20" i="5"/>
  <c r="E19" i="5"/>
  <c r="F19" i="5" s="1"/>
  <c r="C19" i="5"/>
  <c r="N19" i="5" s="1"/>
  <c r="O18" i="5"/>
  <c r="E11" i="4"/>
  <c r="F11" i="4" s="1"/>
  <c r="AH203" i="4"/>
  <c r="A12" i="4"/>
  <c r="C12" i="4" s="1"/>
  <c r="D12" i="5"/>
  <c r="M17" i="6" l="1"/>
  <c r="S17" i="6" s="1"/>
  <c r="O28" i="6"/>
  <c r="A30" i="6"/>
  <c r="E29" i="6"/>
  <c r="F29" i="6" s="1"/>
  <c r="C29" i="6"/>
  <c r="N29" i="6" s="1"/>
  <c r="G12" i="5"/>
  <c r="A21" i="5"/>
  <c r="E20" i="5"/>
  <c r="F20" i="5" s="1"/>
  <c r="C20" i="5"/>
  <c r="N20" i="5" s="1"/>
  <c r="O19" i="5"/>
  <c r="E12" i="4"/>
  <c r="F12" i="4" s="1"/>
  <c r="AH204" i="4"/>
  <c r="A13" i="4"/>
  <c r="C13" i="4" s="1"/>
  <c r="N13" i="4" l="1"/>
  <c r="J17" i="6"/>
  <c r="K17" i="6" s="1"/>
  <c r="A31" i="6"/>
  <c r="E30" i="6"/>
  <c r="F30" i="6" s="1"/>
  <c r="C30" i="6"/>
  <c r="N30" i="6" s="1"/>
  <c r="O29" i="6"/>
  <c r="P12" i="5"/>
  <c r="M12" i="5"/>
  <c r="A22" i="5"/>
  <c r="E21" i="5"/>
  <c r="F21" i="5" s="1"/>
  <c r="C21" i="5"/>
  <c r="N21" i="5" s="1"/>
  <c r="O20" i="5"/>
  <c r="E13" i="4"/>
  <c r="F13" i="4" s="1"/>
  <c r="A14" i="4"/>
  <c r="C14" i="4" s="1"/>
  <c r="AH205" i="4"/>
  <c r="D18" i="6"/>
  <c r="N14" i="4" l="1"/>
  <c r="G18" i="6"/>
  <c r="P18" i="6" s="1"/>
  <c r="A32" i="6"/>
  <c r="E31" i="6"/>
  <c r="F31" i="6" s="1"/>
  <c r="C31" i="6"/>
  <c r="N31" i="6" s="1"/>
  <c r="O30" i="6"/>
  <c r="J12" i="5"/>
  <c r="S12" i="5"/>
  <c r="O21" i="5"/>
  <c r="A23" i="5"/>
  <c r="E22" i="5"/>
  <c r="F22" i="5" s="1"/>
  <c r="C22" i="5"/>
  <c r="N22" i="5" s="1"/>
  <c r="E14" i="4"/>
  <c r="F14" i="4" s="1"/>
  <c r="A15" i="4"/>
  <c r="C15" i="4" s="1"/>
  <c r="AH206" i="4"/>
  <c r="N15" i="4" l="1"/>
  <c r="N16" i="4" s="1"/>
  <c r="N17" i="4" s="1"/>
  <c r="M18" i="6"/>
  <c r="S18" i="6" s="1"/>
  <c r="A33" i="6"/>
  <c r="E32" i="6"/>
  <c r="F32" i="6" s="1"/>
  <c r="C32" i="6"/>
  <c r="N32" i="6" s="1"/>
  <c r="O31" i="6"/>
  <c r="K12" i="5"/>
  <c r="A24" i="5"/>
  <c r="E23" i="5"/>
  <c r="F23" i="5" s="1"/>
  <c r="C23" i="5"/>
  <c r="N23" i="5" s="1"/>
  <c r="A16" i="4"/>
  <c r="C16" i="4" s="1"/>
  <c r="O22" i="5"/>
  <c r="O15" i="4"/>
  <c r="AH207" i="4"/>
  <c r="AH208" i="4" s="1"/>
  <c r="E15" i="4"/>
  <c r="F15" i="4" s="1"/>
  <c r="A17" i="4"/>
  <c r="C17" i="4" s="1"/>
  <c r="D13" i="5"/>
  <c r="J18" i="6" l="1"/>
  <c r="K18" i="6" s="1"/>
  <c r="A34" i="6"/>
  <c r="E33" i="6"/>
  <c r="F33" i="6" s="1"/>
  <c r="C33" i="6"/>
  <c r="N33" i="6" s="1"/>
  <c r="O32" i="6"/>
  <c r="E16" i="4"/>
  <c r="F16" i="4" s="1"/>
  <c r="G13" i="5"/>
  <c r="A25" i="5"/>
  <c r="E24" i="5"/>
  <c r="F24" i="5" s="1"/>
  <c r="C24" i="5"/>
  <c r="N24" i="5" s="1"/>
  <c r="O23" i="5"/>
  <c r="O9" i="4"/>
  <c r="O8" i="4"/>
  <c r="O10" i="4"/>
  <c r="O11" i="4"/>
  <c r="O12" i="4"/>
  <c r="O13" i="4"/>
  <c r="O14" i="4"/>
  <c r="O16" i="4"/>
  <c r="E17" i="4"/>
  <c r="F17" i="4" s="1"/>
  <c r="A18" i="4"/>
  <c r="C18" i="4" s="1"/>
  <c r="D19" i="6"/>
  <c r="N18" i="4" l="1"/>
  <c r="N19" i="4" s="1"/>
  <c r="G19" i="6"/>
  <c r="P19" i="6" s="1"/>
  <c r="O33" i="6"/>
  <c r="A35" i="6"/>
  <c r="E34" i="6"/>
  <c r="F34" i="6" s="1"/>
  <c r="C34" i="6"/>
  <c r="N34" i="6" s="1"/>
  <c r="P13" i="5"/>
  <c r="M13" i="5"/>
  <c r="O17" i="4"/>
  <c r="A26" i="5"/>
  <c r="E25" i="5"/>
  <c r="F25" i="5" s="1"/>
  <c r="C25" i="5"/>
  <c r="N25" i="5" s="1"/>
  <c r="O24" i="5"/>
  <c r="J8" i="4"/>
  <c r="E18" i="4"/>
  <c r="F18" i="4" s="1"/>
  <c r="A19" i="4"/>
  <c r="C19" i="4" s="1"/>
  <c r="M19" i="6" l="1"/>
  <c r="S19" i="6" s="1"/>
  <c r="O34" i="6"/>
  <c r="A36" i="6"/>
  <c r="E35" i="6"/>
  <c r="F35" i="6" s="1"/>
  <c r="C35" i="6"/>
  <c r="N35" i="6" s="1"/>
  <c r="J13" i="5"/>
  <c r="S13" i="5"/>
  <c r="O18" i="4"/>
  <c r="A27" i="5"/>
  <c r="E26" i="5"/>
  <c r="F26" i="5" s="1"/>
  <c r="C26" i="5"/>
  <c r="N26" i="5" s="1"/>
  <c r="O25" i="5"/>
  <c r="E19" i="4"/>
  <c r="F19" i="4" s="1"/>
  <c r="A20" i="4"/>
  <c r="C20" i="4" s="1"/>
  <c r="N27" i="5" l="1"/>
  <c r="N20" i="4"/>
  <c r="J19" i="6"/>
  <c r="K19" i="6" s="1"/>
  <c r="A37" i="6"/>
  <c r="E36" i="6"/>
  <c r="F36" i="6" s="1"/>
  <c r="C36" i="6"/>
  <c r="N36" i="6" s="1"/>
  <c r="O35" i="6"/>
  <c r="O19" i="4"/>
  <c r="K13" i="5"/>
  <c r="A28" i="5"/>
  <c r="E27" i="5"/>
  <c r="F27" i="5" s="1"/>
  <c r="C27" i="5"/>
  <c r="O26" i="5"/>
  <c r="E20" i="4"/>
  <c r="F20" i="4" s="1"/>
  <c r="A21" i="4"/>
  <c r="C21" i="4" s="1"/>
  <c r="D14" i="5"/>
  <c r="D20" i="6"/>
  <c r="N21" i="4" l="1"/>
  <c r="N28" i="5"/>
  <c r="G20" i="6"/>
  <c r="P20" i="6" s="1"/>
  <c r="A38" i="6"/>
  <c r="E37" i="6"/>
  <c r="F37" i="6" s="1"/>
  <c r="C37" i="6"/>
  <c r="N37" i="6" s="1"/>
  <c r="O36" i="6"/>
  <c r="O20" i="4"/>
  <c r="G14" i="5"/>
  <c r="A29" i="5"/>
  <c r="E28" i="5"/>
  <c r="F28" i="5" s="1"/>
  <c r="C28" i="5"/>
  <c r="O27" i="5"/>
  <c r="E21" i="4"/>
  <c r="F21" i="4" s="1"/>
  <c r="A22" i="4"/>
  <c r="C22" i="4" s="1"/>
  <c r="N22" i="4" l="1"/>
  <c r="N29" i="5"/>
  <c r="M20" i="6"/>
  <c r="S20" i="6" s="1"/>
  <c r="A39" i="6"/>
  <c r="E38" i="6"/>
  <c r="F38" i="6" s="1"/>
  <c r="C38" i="6"/>
  <c r="N38" i="6" s="1"/>
  <c r="O37" i="6"/>
  <c r="O21" i="4"/>
  <c r="P14" i="5"/>
  <c r="M14" i="5"/>
  <c r="O28" i="5"/>
  <c r="A30" i="5"/>
  <c r="E29" i="5"/>
  <c r="F29" i="5" s="1"/>
  <c r="C29" i="5"/>
  <c r="E22" i="4"/>
  <c r="F22" i="4" s="1"/>
  <c r="O22" i="4"/>
  <c r="A23" i="4"/>
  <c r="C23" i="4" s="1"/>
  <c r="N23" i="4" l="1"/>
  <c r="J20" i="6"/>
  <c r="K20" i="6" s="1"/>
  <c r="A40" i="6"/>
  <c r="E39" i="6"/>
  <c r="F39" i="6" s="1"/>
  <c r="C39" i="6"/>
  <c r="N39" i="6" s="1"/>
  <c r="O38" i="6"/>
  <c r="J14" i="5"/>
  <c r="S14" i="5"/>
  <c r="A31" i="5"/>
  <c r="E30" i="5"/>
  <c r="F30" i="5" s="1"/>
  <c r="C30" i="5"/>
  <c r="N30" i="5" s="1"/>
  <c r="O29" i="5"/>
  <c r="E23" i="4"/>
  <c r="F23" i="4" s="1"/>
  <c r="O23" i="4"/>
  <c r="A24" i="4"/>
  <c r="C24" i="4" s="1"/>
  <c r="D21" i="6"/>
  <c r="N24" i="4" l="1"/>
  <c r="G21" i="6"/>
  <c r="P21" i="6" s="1"/>
  <c r="O39" i="6"/>
  <c r="A41" i="6"/>
  <c r="E40" i="6"/>
  <c r="F40" i="6" s="1"/>
  <c r="C40" i="6"/>
  <c r="N40" i="6" s="1"/>
  <c r="K14" i="5"/>
  <c r="O30" i="5"/>
  <c r="A32" i="5"/>
  <c r="E31" i="5"/>
  <c r="F31" i="5" s="1"/>
  <c r="C31" i="5"/>
  <c r="N31" i="5" s="1"/>
  <c r="E24" i="4"/>
  <c r="F24" i="4" s="1"/>
  <c r="O24" i="4"/>
  <c r="A25" i="4"/>
  <c r="C25" i="4" s="1"/>
  <c r="D15" i="5"/>
  <c r="N25" i="4" l="1"/>
  <c r="M21" i="6"/>
  <c r="S21" i="6" s="1"/>
  <c r="O40" i="6"/>
  <c r="A42" i="6"/>
  <c r="E41" i="6"/>
  <c r="F41" i="6" s="1"/>
  <c r="C41" i="6"/>
  <c r="N41" i="6" s="1"/>
  <c r="G15" i="5"/>
  <c r="A33" i="5"/>
  <c r="E32" i="5"/>
  <c r="F32" i="5" s="1"/>
  <c r="C32" i="5"/>
  <c r="N32" i="5" s="1"/>
  <c r="O31" i="5"/>
  <c r="E25" i="4"/>
  <c r="F25" i="4" s="1"/>
  <c r="O25" i="4"/>
  <c r="A26" i="4"/>
  <c r="C26" i="4" s="1"/>
  <c r="N26" i="4" l="1"/>
  <c r="J21" i="6"/>
  <c r="K21" i="6" s="1"/>
  <c r="A43" i="6"/>
  <c r="E42" i="6"/>
  <c r="F42" i="6" s="1"/>
  <c r="C42" i="6"/>
  <c r="N42" i="6" s="1"/>
  <c r="O41" i="6"/>
  <c r="P15" i="5"/>
  <c r="M15" i="5"/>
  <c r="S15" i="5" s="1"/>
  <c r="A34" i="5"/>
  <c r="E33" i="5"/>
  <c r="F33" i="5" s="1"/>
  <c r="C33" i="5"/>
  <c r="N33" i="5" s="1"/>
  <c r="O32" i="5"/>
  <c r="E26" i="4"/>
  <c r="F26" i="4" s="1"/>
  <c r="O26" i="4"/>
  <c r="A27" i="4"/>
  <c r="C27" i="4" s="1"/>
  <c r="D22" i="6"/>
  <c r="N27" i="4" l="1"/>
  <c r="G22" i="6"/>
  <c r="P22" i="6" s="1"/>
  <c r="A44" i="6"/>
  <c r="E43" i="6"/>
  <c r="F43" i="6" s="1"/>
  <c r="C43" i="6"/>
  <c r="N43" i="6" s="1"/>
  <c r="O42" i="6"/>
  <c r="J15" i="5"/>
  <c r="K15" i="5" s="1"/>
  <c r="A35" i="5"/>
  <c r="E34" i="5"/>
  <c r="F34" i="5" s="1"/>
  <c r="C34" i="5"/>
  <c r="N34" i="5" s="1"/>
  <c r="O33" i="5"/>
  <c r="E27" i="4"/>
  <c r="F27" i="4" s="1"/>
  <c r="O27" i="4"/>
  <c r="A28" i="4"/>
  <c r="C28" i="4" s="1"/>
  <c r="D16" i="5"/>
  <c r="N28" i="4" l="1"/>
  <c r="M22" i="6"/>
  <c r="S22" i="6" s="1"/>
  <c r="A45" i="6"/>
  <c r="E44" i="6"/>
  <c r="F44" i="6" s="1"/>
  <c r="C44" i="6"/>
  <c r="N44" i="6" s="1"/>
  <c r="O43" i="6"/>
  <c r="G16" i="5"/>
  <c r="O34" i="5"/>
  <c r="A36" i="5"/>
  <c r="E35" i="5"/>
  <c r="F35" i="5" s="1"/>
  <c r="C35" i="5"/>
  <c r="N35" i="5" s="1"/>
  <c r="E28" i="4"/>
  <c r="F28" i="4" s="1"/>
  <c r="O28" i="4"/>
  <c r="A29" i="4"/>
  <c r="C29" i="4" s="1"/>
  <c r="N29" i="4" l="1"/>
  <c r="N30" i="4" s="1"/>
  <c r="J22" i="6"/>
  <c r="K22" i="6" s="1"/>
  <c r="A46" i="6"/>
  <c r="E45" i="6"/>
  <c r="F45" i="6" s="1"/>
  <c r="C45" i="6"/>
  <c r="N45" i="6" s="1"/>
  <c r="O44" i="6"/>
  <c r="M16" i="5"/>
  <c r="S16" i="5" s="1"/>
  <c r="P16" i="5"/>
  <c r="A37" i="5"/>
  <c r="E36" i="5"/>
  <c r="F36" i="5" s="1"/>
  <c r="C36" i="5"/>
  <c r="N36" i="5" s="1"/>
  <c r="O35" i="5"/>
  <c r="E29" i="4"/>
  <c r="F29" i="4" s="1"/>
  <c r="O29" i="4"/>
  <c r="A30" i="4"/>
  <c r="C30" i="4" s="1"/>
  <c r="D23" i="6"/>
  <c r="G23" i="6" l="1"/>
  <c r="P23" i="6" s="1"/>
  <c r="O45" i="6"/>
  <c r="J45" i="6" s="1"/>
  <c r="A47" i="6"/>
  <c r="E46" i="6"/>
  <c r="F46" i="6" s="1"/>
  <c r="C46" i="6"/>
  <c r="N46" i="6" s="1"/>
  <c r="J16" i="5"/>
  <c r="K16" i="5" s="1"/>
  <c r="O36" i="5"/>
  <c r="A38" i="5"/>
  <c r="E37" i="5"/>
  <c r="F37" i="5" s="1"/>
  <c r="C37" i="5"/>
  <c r="N37" i="5" s="1"/>
  <c r="E30" i="4"/>
  <c r="F30" i="4" s="1"/>
  <c r="O30" i="4"/>
  <c r="A31" i="4"/>
  <c r="C31" i="4" s="1"/>
  <c r="D17" i="5"/>
  <c r="N31" i="4" l="1"/>
  <c r="M23" i="6"/>
  <c r="S23" i="6" s="1"/>
  <c r="K45" i="6"/>
  <c r="O46" i="6"/>
  <c r="A48" i="6"/>
  <c r="E47" i="6"/>
  <c r="F47" i="6" s="1"/>
  <c r="C47" i="6"/>
  <c r="N47" i="6" s="1"/>
  <c r="G17" i="5"/>
  <c r="A39" i="5"/>
  <c r="E38" i="5"/>
  <c r="F38" i="5" s="1"/>
  <c r="C38" i="5"/>
  <c r="N38" i="5" s="1"/>
  <c r="O37" i="5"/>
  <c r="E31" i="4"/>
  <c r="F31" i="4" s="1"/>
  <c r="O31" i="4"/>
  <c r="A32" i="4"/>
  <c r="C32" i="4" s="1"/>
  <c r="D46" i="6"/>
  <c r="N32" i="4" l="1"/>
  <c r="N33" i="4" s="1"/>
  <c r="J23" i="6"/>
  <c r="K23" i="6" s="1"/>
  <c r="G46" i="6"/>
  <c r="M46" i="6" s="1"/>
  <c r="J46" i="6" s="1"/>
  <c r="A49" i="6"/>
  <c r="E48" i="6"/>
  <c r="F48" i="6" s="1"/>
  <c r="C48" i="6"/>
  <c r="N48" i="6" s="1"/>
  <c r="O47" i="6"/>
  <c r="M17" i="5"/>
  <c r="S17" i="5" s="1"/>
  <c r="P17" i="5"/>
  <c r="A40" i="5"/>
  <c r="E39" i="5"/>
  <c r="F39" i="5" s="1"/>
  <c r="C39" i="5"/>
  <c r="N39" i="5" s="1"/>
  <c r="O38" i="5"/>
  <c r="E32" i="4"/>
  <c r="F32" i="4" s="1"/>
  <c r="O32" i="4"/>
  <c r="A33" i="4"/>
  <c r="C33" i="4" s="1"/>
  <c r="D24" i="6"/>
  <c r="N34" i="4" l="1"/>
  <c r="G24" i="6"/>
  <c r="P24" i="6" s="1"/>
  <c r="K46" i="6"/>
  <c r="O48" i="6"/>
  <c r="A50" i="6"/>
  <c r="E49" i="6"/>
  <c r="F49" i="6" s="1"/>
  <c r="C49" i="6"/>
  <c r="N49" i="6" s="1"/>
  <c r="J17" i="5"/>
  <c r="K17" i="5" s="1"/>
  <c r="A41" i="5"/>
  <c r="E40" i="5"/>
  <c r="F40" i="5" s="1"/>
  <c r="C40" i="5"/>
  <c r="N40" i="5" s="1"/>
  <c r="O39" i="5"/>
  <c r="E33" i="4"/>
  <c r="F33" i="4" s="1"/>
  <c r="O33" i="4"/>
  <c r="A34" i="4"/>
  <c r="C34" i="4" s="1"/>
  <c r="D47" i="6"/>
  <c r="D18" i="5"/>
  <c r="M24" i="6" l="1"/>
  <c r="S24" i="6" s="1"/>
  <c r="G47" i="6"/>
  <c r="M47" i="6" s="1"/>
  <c r="J47" i="6" s="1"/>
  <c r="A51" i="6"/>
  <c r="E50" i="6"/>
  <c r="F50" i="6" s="1"/>
  <c r="C50" i="6"/>
  <c r="N50" i="6" s="1"/>
  <c r="O49" i="6"/>
  <c r="G18" i="5"/>
  <c r="O40" i="5"/>
  <c r="A42" i="5"/>
  <c r="E41" i="5"/>
  <c r="F41" i="5" s="1"/>
  <c r="C41" i="5"/>
  <c r="N41" i="5" s="1"/>
  <c r="E34" i="4"/>
  <c r="F34" i="4" s="1"/>
  <c r="O34" i="4"/>
  <c r="A35" i="4"/>
  <c r="C35" i="4" s="1"/>
  <c r="N35" i="4" l="1"/>
  <c r="N36" i="4" s="1"/>
  <c r="J24" i="6"/>
  <c r="K24" i="6" s="1"/>
  <c r="K47" i="6"/>
  <c r="O50" i="6"/>
  <c r="A52" i="6"/>
  <c r="E51" i="6"/>
  <c r="F51" i="6" s="1"/>
  <c r="C51" i="6"/>
  <c r="N51" i="6" s="1"/>
  <c r="M18" i="5"/>
  <c r="S18" i="5" s="1"/>
  <c r="P18" i="5"/>
  <c r="A43" i="5"/>
  <c r="E42" i="5"/>
  <c r="F42" i="5" s="1"/>
  <c r="C42" i="5"/>
  <c r="N42" i="5" s="1"/>
  <c r="O41" i="5"/>
  <c r="E35" i="4"/>
  <c r="F35" i="4" s="1"/>
  <c r="A36" i="4"/>
  <c r="C36" i="4" s="1"/>
  <c r="D48" i="6"/>
  <c r="D25" i="6"/>
  <c r="N43" i="5" l="1"/>
  <c r="N37" i="4"/>
  <c r="O35" i="4"/>
  <c r="G25" i="6"/>
  <c r="G48" i="6"/>
  <c r="M48" i="6" s="1"/>
  <c r="J48" i="6" s="1"/>
  <c r="A53" i="6"/>
  <c r="E52" i="6"/>
  <c r="F52" i="6" s="1"/>
  <c r="C52" i="6"/>
  <c r="N52" i="6" s="1"/>
  <c r="O51" i="6"/>
  <c r="J18" i="5"/>
  <c r="K18" i="5" s="1"/>
  <c r="O42" i="5"/>
  <c r="A44" i="5"/>
  <c r="E43" i="5"/>
  <c r="F43" i="5" s="1"/>
  <c r="C43" i="5"/>
  <c r="E36" i="4"/>
  <c r="F36" i="4" s="1"/>
  <c r="O36" i="4"/>
  <c r="A37" i="4"/>
  <c r="C37" i="4" s="1"/>
  <c r="D19" i="5"/>
  <c r="M25" i="6" l="1"/>
  <c r="P25" i="6"/>
  <c r="O52" i="6"/>
  <c r="A54" i="6"/>
  <c r="E53" i="6"/>
  <c r="F53" i="6" s="1"/>
  <c r="C53" i="6"/>
  <c r="N53" i="6" s="1"/>
  <c r="K48" i="6"/>
  <c r="G19" i="5"/>
  <c r="A45" i="5"/>
  <c r="E44" i="5"/>
  <c r="F44" i="5" s="1"/>
  <c r="C44" i="5"/>
  <c r="N44" i="5" s="1"/>
  <c r="O43" i="5"/>
  <c r="E37" i="4"/>
  <c r="F37" i="4" s="1"/>
  <c r="O37" i="4"/>
  <c r="A38" i="4"/>
  <c r="C38" i="4" s="1"/>
  <c r="D49" i="6"/>
  <c r="N38" i="4" l="1"/>
  <c r="S25" i="6"/>
  <c r="J25" i="6"/>
  <c r="K25" i="6" s="1"/>
  <c r="G49" i="6"/>
  <c r="M49" i="6" s="1"/>
  <c r="J49" i="6" s="1"/>
  <c r="A55" i="6"/>
  <c r="E54" i="6"/>
  <c r="F54" i="6" s="1"/>
  <c r="C54" i="6"/>
  <c r="N54" i="6" s="1"/>
  <c r="O53" i="6"/>
  <c r="P19" i="5"/>
  <c r="M19" i="5"/>
  <c r="S19" i="5" s="1"/>
  <c r="A46" i="5"/>
  <c r="E45" i="5"/>
  <c r="F45" i="5" s="1"/>
  <c r="C45" i="5"/>
  <c r="N45" i="5" s="1"/>
  <c r="O44" i="5"/>
  <c r="E38" i="4"/>
  <c r="F38" i="4" s="1"/>
  <c r="A39" i="4"/>
  <c r="C39" i="4" s="1"/>
  <c r="D26" i="6"/>
  <c r="N39" i="4" l="1"/>
  <c r="O38" i="4"/>
  <c r="G26" i="6"/>
  <c r="P26" i="6" s="1"/>
  <c r="K49" i="6"/>
  <c r="O54" i="6"/>
  <c r="A56" i="6"/>
  <c r="E55" i="6"/>
  <c r="F55" i="6" s="1"/>
  <c r="C55" i="6"/>
  <c r="J19" i="5"/>
  <c r="K19" i="5" s="1"/>
  <c r="A47" i="5"/>
  <c r="E46" i="5"/>
  <c r="F46" i="5" s="1"/>
  <c r="C46" i="5"/>
  <c r="N46" i="5" s="1"/>
  <c r="O45" i="5"/>
  <c r="E39" i="4"/>
  <c r="F39" i="4" s="1"/>
  <c r="O39" i="4"/>
  <c r="A40" i="4"/>
  <c r="C40" i="4" s="1"/>
  <c r="D20" i="5"/>
  <c r="D50" i="6"/>
  <c r="N40" i="4" l="1"/>
  <c r="N41" i="4" s="1"/>
  <c r="N55" i="6"/>
  <c r="O55" i="6" s="1"/>
  <c r="N56" i="6"/>
  <c r="M26" i="6"/>
  <c r="G50" i="6"/>
  <c r="M50" i="6" s="1"/>
  <c r="J50" i="6" s="1"/>
  <c r="A57" i="6"/>
  <c r="E56" i="6"/>
  <c r="F56" i="6" s="1"/>
  <c r="C56" i="6"/>
  <c r="G20" i="5"/>
  <c r="O46" i="5"/>
  <c r="J45" i="5"/>
  <c r="A48" i="5"/>
  <c r="E47" i="5"/>
  <c r="F47" i="5" s="1"/>
  <c r="C47" i="5"/>
  <c r="N47" i="5" s="1"/>
  <c r="E40" i="4"/>
  <c r="F40" i="4" s="1"/>
  <c r="O40" i="4"/>
  <c r="A41" i="4"/>
  <c r="C41" i="4" s="1"/>
  <c r="S26" i="6" l="1"/>
  <c r="J26" i="6"/>
  <c r="K26" i="6" s="1"/>
  <c r="K50" i="6"/>
  <c r="A58" i="6"/>
  <c r="E57" i="6"/>
  <c r="F57" i="6" s="1"/>
  <c r="C57" i="6"/>
  <c r="N57" i="6" s="1"/>
  <c r="O56" i="6"/>
  <c r="P20" i="5"/>
  <c r="M20" i="5"/>
  <c r="S20" i="5" s="1"/>
  <c r="K45" i="5"/>
  <c r="A49" i="5"/>
  <c r="E48" i="5"/>
  <c r="F48" i="5" s="1"/>
  <c r="C48" i="5"/>
  <c r="N48" i="5" s="1"/>
  <c r="O47" i="5"/>
  <c r="E41" i="4"/>
  <c r="F41" i="4" s="1"/>
  <c r="O41" i="4"/>
  <c r="A42" i="4"/>
  <c r="C42" i="4" s="1"/>
  <c r="D51" i="6"/>
  <c r="D46" i="5"/>
  <c r="D27" i="6"/>
  <c r="N42" i="4" l="1"/>
  <c r="G27" i="6"/>
  <c r="P27" i="6" s="1"/>
  <c r="G51" i="6"/>
  <c r="M51" i="6" s="1"/>
  <c r="J51" i="6" s="1"/>
  <c r="O57" i="6"/>
  <c r="A59" i="6"/>
  <c r="E58" i="6"/>
  <c r="F58" i="6" s="1"/>
  <c r="C58" i="6"/>
  <c r="N58" i="6" s="1"/>
  <c r="J20" i="5"/>
  <c r="G46" i="5"/>
  <c r="M46" i="5" s="1"/>
  <c r="J46" i="5" s="1"/>
  <c r="A50" i="5"/>
  <c r="E49" i="5"/>
  <c r="F49" i="5" s="1"/>
  <c r="C49" i="5"/>
  <c r="N49" i="5" s="1"/>
  <c r="O48" i="5"/>
  <c r="E42" i="4"/>
  <c r="F42" i="4" s="1"/>
  <c r="O42" i="4"/>
  <c r="A43" i="4"/>
  <c r="C43" i="4" s="1"/>
  <c r="N43" i="4" l="1"/>
  <c r="N44" i="4" s="1"/>
  <c r="M27" i="6"/>
  <c r="S27" i="6" s="1"/>
  <c r="K51" i="6"/>
  <c r="O58" i="6"/>
  <c r="A60" i="6"/>
  <c r="E59" i="6"/>
  <c r="F59" i="6" s="1"/>
  <c r="C59" i="6"/>
  <c r="N59" i="6" s="1"/>
  <c r="K20" i="5"/>
  <c r="K46" i="5"/>
  <c r="O49" i="5"/>
  <c r="A51" i="5"/>
  <c r="E50" i="5"/>
  <c r="F50" i="5" s="1"/>
  <c r="C50" i="5"/>
  <c r="N50" i="5" s="1"/>
  <c r="E43" i="4"/>
  <c r="F43" i="4" s="1"/>
  <c r="A44" i="4"/>
  <c r="C44" i="4" s="1"/>
  <c r="D47" i="5"/>
  <c r="D21" i="5"/>
  <c r="D52" i="6"/>
  <c r="O43" i="4" l="1"/>
  <c r="J27" i="6"/>
  <c r="K27" i="6" s="1"/>
  <c r="G52" i="6"/>
  <c r="M52" i="6" s="1"/>
  <c r="J52" i="6" s="1"/>
  <c r="A61" i="6"/>
  <c r="E60" i="6"/>
  <c r="F60" i="6" s="1"/>
  <c r="C60" i="6"/>
  <c r="N60" i="6" s="1"/>
  <c r="O59" i="6"/>
  <c r="G21" i="5"/>
  <c r="G47" i="5"/>
  <c r="M47" i="5" s="1"/>
  <c r="J47" i="5" s="1"/>
  <c r="A52" i="5"/>
  <c r="E51" i="5"/>
  <c r="F51" i="5" s="1"/>
  <c r="C51" i="5"/>
  <c r="N51" i="5" s="1"/>
  <c r="O50" i="5"/>
  <c r="E44" i="4"/>
  <c r="F44" i="4" s="1"/>
  <c r="O44" i="4"/>
  <c r="A45" i="4"/>
  <c r="C45" i="4" s="1"/>
  <c r="D28" i="6"/>
  <c r="N45" i="4" l="1"/>
  <c r="G28" i="6"/>
  <c r="O60" i="6"/>
  <c r="A62" i="6"/>
  <c r="E61" i="6"/>
  <c r="F61" i="6" s="1"/>
  <c r="C61" i="6"/>
  <c r="N61" i="6" s="1"/>
  <c r="K52" i="6"/>
  <c r="P21" i="5"/>
  <c r="M21" i="5"/>
  <c r="S21" i="5" s="1"/>
  <c r="K47" i="5"/>
  <c r="O51" i="5"/>
  <c r="A53" i="5"/>
  <c r="E52" i="5"/>
  <c r="F52" i="5" s="1"/>
  <c r="C52" i="5"/>
  <c r="N52" i="5" s="1"/>
  <c r="E45" i="4"/>
  <c r="F45" i="4" s="1"/>
  <c r="A46" i="4"/>
  <c r="C46" i="4" s="1"/>
  <c r="D53" i="6"/>
  <c r="D48" i="5"/>
  <c r="N46" i="4" l="1"/>
  <c r="O45" i="4"/>
  <c r="N62" i="6"/>
  <c r="M28" i="6"/>
  <c r="S28" i="6" s="1"/>
  <c r="P28" i="6"/>
  <c r="G53" i="6"/>
  <c r="M53" i="6" s="1"/>
  <c r="J53" i="6" s="1"/>
  <c r="A63" i="6"/>
  <c r="E62" i="6"/>
  <c r="F62" i="6" s="1"/>
  <c r="C62" i="6"/>
  <c r="O61" i="6"/>
  <c r="J21" i="5"/>
  <c r="G48" i="5"/>
  <c r="M48" i="5" s="1"/>
  <c r="J48" i="5" s="1"/>
  <c r="A54" i="5"/>
  <c r="E53" i="5"/>
  <c r="F53" i="5" s="1"/>
  <c r="C53" i="5"/>
  <c r="N53" i="5" s="1"/>
  <c r="O52" i="5"/>
  <c r="J45" i="4"/>
  <c r="E46" i="4"/>
  <c r="F46" i="4" s="1"/>
  <c r="O46" i="4"/>
  <c r="A47" i="4"/>
  <c r="C47" i="4" s="1"/>
  <c r="N47" i="4" l="1"/>
  <c r="N48" i="4" s="1"/>
  <c r="J28" i="6"/>
  <c r="K28" i="6" s="1"/>
  <c r="A64" i="6"/>
  <c r="E63" i="6"/>
  <c r="F63" i="6" s="1"/>
  <c r="C63" i="6"/>
  <c r="N63" i="6" s="1"/>
  <c r="K53" i="6"/>
  <c r="O62" i="6"/>
  <c r="K21" i="5"/>
  <c r="O53" i="5"/>
  <c r="A55" i="5"/>
  <c r="E54" i="5"/>
  <c r="F54" i="5" s="1"/>
  <c r="C54" i="5"/>
  <c r="N54" i="5" s="1"/>
  <c r="K48" i="5"/>
  <c r="E47" i="4"/>
  <c r="F47" i="4" s="1"/>
  <c r="O47" i="4"/>
  <c r="A48" i="4"/>
  <c r="C48" i="4" s="1"/>
  <c r="D49" i="5"/>
  <c r="D54" i="6"/>
  <c r="D22" i="5"/>
  <c r="D29" i="6"/>
  <c r="G29" i="6" l="1"/>
  <c r="G54" i="6"/>
  <c r="M54" i="6" s="1"/>
  <c r="J54" i="6" s="1"/>
  <c r="A65" i="6"/>
  <c r="E64" i="6"/>
  <c r="F64" i="6" s="1"/>
  <c r="C64" i="6"/>
  <c r="N64" i="6" s="1"/>
  <c r="O63" i="6"/>
  <c r="G22" i="5"/>
  <c r="G49" i="5"/>
  <c r="M49" i="5" s="1"/>
  <c r="J49" i="5" s="1"/>
  <c r="O54" i="5"/>
  <c r="A56" i="5"/>
  <c r="E55" i="5"/>
  <c r="F55" i="5" s="1"/>
  <c r="C55" i="5"/>
  <c r="N55" i="5" s="1"/>
  <c r="E48" i="4"/>
  <c r="F48" i="4" s="1"/>
  <c r="O48" i="4"/>
  <c r="A49" i="4"/>
  <c r="C49" i="4" s="1"/>
  <c r="N49" i="4" l="1"/>
  <c r="P29" i="6"/>
  <c r="M29" i="6"/>
  <c r="S29" i="6" s="1"/>
  <c r="K54" i="6"/>
  <c r="A66" i="6"/>
  <c r="E65" i="6"/>
  <c r="F65" i="6" s="1"/>
  <c r="C65" i="6"/>
  <c r="N65" i="6" s="1"/>
  <c r="O64" i="6"/>
  <c r="P22" i="5"/>
  <c r="M22" i="5"/>
  <c r="S22" i="5" s="1"/>
  <c r="K49" i="5"/>
  <c r="O55" i="5"/>
  <c r="A57" i="5"/>
  <c r="E56" i="5"/>
  <c r="F56" i="5" s="1"/>
  <c r="C56" i="5"/>
  <c r="N56" i="5" s="1"/>
  <c r="E49" i="4"/>
  <c r="F49" i="4" s="1"/>
  <c r="A50" i="4"/>
  <c r="C50" i="4" s="1"/>
  <c r="D50" i="5"/>
  <c r="D55" i="6"/>
  <c r="N50" i="4" l="1"/>
  <c r="O49" i="4"/>
  <c r="J29" i="6"/>
  <c r="K29" i="6" s="1"/>
  <c r="G55" i="6"/>
  <c r="M55" i="6" s="1"/>
  <c r="J55" i="6" s="1"/>
  <c r="A67" i="6"/>
  <c r="E66" i="6"/>
  <c r="F66" i="6" s="1"/>
  <c r="C66" i="6"/>
  <c r="N66" i="6" s="1"/>
  <c r="O65" i="6"/>
  <c r="J22" i="5"/>
  <c r="K22" i="5" s="1"/>
  <c r="G50" i="5"/>
  <c r="M50" i="5" s="1"/>
  <c r="J50" i="5" s="1"/>
  <c r="A58" i="5"/>
  <c r="E57" i="5"/>
  <c r="F57" i="5" s="1"/>
  <c r="C57" i="5"/>
  <c r="N57" i="5" s="1"/>
  <c r="O56" i="5"/>
  <c r="E50" i="4"/>
  <c r="F50" i="4" s="1"/>
  <c r="A51" i="4"/>
  <c r="C51" i="4" s="1"/>
  <c r="D23" i="5"/>
  <c r="D30" i="6"/>
  <c r="N51" i="4" l="1"/>
  <c r="O50" i="4"/>
  <c r="G30" i="6"/>
  <c r="P30" i="6" s="1"/>
  <c r="K55" i="6"/>
  <c r="O66" i="6"/>
  <c r="A68" i="6"/>
  <c r="E67" i="6"/>
  <c r="F67" i="6" s="1"/>
  <c r="C67" i="6"/>
  <c r="N67" i="6" s="1"/>
  <c r="G23" i="5"/>
  <c r="O57" i="5"/>
  <c r="A59" i="5"/>
  <c r="E58" i="5"/>
  <c r="F58" i="5" s="1"/>
  <c r="C58" i="5"/>
  <c r="N58" i="5" s="1"/>
  <c r="K50" i="5"/>
  <c r="E51" i="4"/>
  <c r="F51" i="4" s="1"/>
  <c r="A52" i="4"/>
  <c r="C52" i="4" s="1"/>
  <c r="D51" i="5"/>
  <c r="D56" i="6"/>
  <c r="N52" i="4" l="1"/>
  <c r="O51" i="4"/>
  <c r="M30" i="6"/>
  <c r="S30" i="6" s="1"/>
  <c r="G56" i="6"/>
  <c r="M56" i="6" s="1"/>
  <c r="J56" i="6" s="1"/>
  <c r="A69" i="6"/>
  <c r="E68" i="6"/>
  <c r="F68" i="6" s="1"/>
  <c r="C68" i="6"/>
  <c r="N68" i="6" s="1"/>
  <c r="O67" i="6"/>
  <c r="M23" i="5"/>
  <c r="S23" i="5" s="1"/>
  <c r="P23" i="5"/>
  <c r="G51" i="5"/>
  <c r="M51" i="5" s="1"/>
  <c r="J51" i="5" s="1"/>
  <c r="O58" i="5"/>
  <c r="A60" i="5"/>
  <c r="E59" i="5"/>
  <c r="F59" i="5" s="1"/>
  <c r="C59" i="5"/>
  <c r="N59" i="5" s="1"/>
  <c r="E52" i="4"/>
  <c r="F52" i="4" s="1"/>
  <c r="O52" i="4"/>
  <c r="A53" i="4"/>
  <c r="C53" i="4" l="1"/>
  <c r="N53" i="4" s="1"/>
  <c r="O53" i="4" s="1"/>
  <c r="J30" i="6"/>
  <c r="K30" i="6" s="1"/>
  <c r="O68" i="6"/>
  <c r="A70" i="6"/>
  <c r="E69" i="6"/>
  <c r="F69" i="6" s="1"/>
  <c r="C69" i="6"/>
  <c r="N69" i="6" s="1"/>
  <c r="K56" i="6"/>
  <c r="J23" i="5"/>
  <c r="K23" i="5" s="1"/>
  <c r="K51" i="5"/>
  <c r="O59" i="5"/>
  <c r="A61" i="5"/>
  <c r="E60" i="5"/>
  <c r="F60" i="5" s="1"/>
  <c r="C60" i="5"/>
  <c r="N60" i="5" s="1"/>
  <c r="E53" i="4"/>
  <c r="F53" i="4" s="1"/>
  <c r="A54" i="4"/>
  <c r="D52" i="5"/>
  <c r="D31" i="6"/>
  <c r="D57" i="6"/>
  <c r="D24" i="5"/>
  <c r="N70" i="6" l="1"/>
  <c r="C54" i="4"/>
  <c r="N54" i="4"/>
  <c r="O54" i="4" s="1"/>
  <c r="G31" i="6"/>
  <c r="G57" i="6"/>
  <c r="M57" i="6" s="1"/>
  <c r="J57" i="6" s="1"/>
  <c r="O69" i="6"/>
  <c r="A71" i="6"/>
  <c r="E70" i="6"/>
  <c r="F70" i="6" s="1"/>
  <c r="C70" i="6"/>
  <c r="G24" i="5"/>
  <c r="G52" i="5"/>
  <c r="M52" i="5" s="1"/>
  <c r="J52" i="5" s="1"/>
  <c r="A62" i="5"/>
  <c r="E61" i="5"/>
  <c r="F61" i="5" s="1"/>
  <c r="C61" i="5"/>
  <c r="N61" i="5" s="1"/>
  <c r="O60" i="5"/>
  <c r="E54" i="4"/>
  <c r="F54" i="4" s="1"/>
  <c r="A55" i="4"/>
  <c r="C55" i="4" l="1"/>
  <c r="N55" i="4"/>
  <c r="O55" i="4" s="1"/>
  <c r="P31" i="6"/>
  <c r="M31" i="6"/>
  <c r="S31" i="6" s="1"/>
  <c r="K57" i="6"/>
  <c r="A72" i="6"/>
  <c r="E71" i="6"/>
  <c r="F71" i="6" s="1"/>
  <c r="C71" i="6"/>
  <c r="N71" i="6" s="1"/>
  <c r="O70" i="6"/>
  <c r="M24" i="5"/>
  <c r="S24" i="5" s="1"/>
  <c r="P24" i="5"/>
  <c r="K52" i="5"/>
  <c r="O61" i="5"/>
  <c r="A63" i="5"/>
  <c r="E62" i="5"/>
  <c r="F62" i="5" s="1"/>
  <c r="C62" i="5"/>
  <c r="N62" i="5" s="1"/>
  <c r="E55" i="4"/>
  <c r="F55" i="4" s="1"/>
  <c r="A56" i="4"/>
  <c r="D53" i="5"/>
  <c r="D58" i="6"/>
  <c r="C56" i="4" l="1"/>
  <c r="N56" i="4" s="1"/>
  <c r="O56" i="4" s="1"/>
  <c r="J31" i="6"/>
  <c r="K31" i="6" s="1"/>
  <c r="G58" i="6"/>
  <c r="M58" i="6" s="1"/>
  <c r="J58" i="6" s="1"/>
  <c r="O71" i="6"/>
  <c r="A73" i="6"/>
  <c r="E72" i="6"/>
  <c r="F72" i="6" s="1"/>
  <c r="C72" i="6"/>
  <c r="N72" i="6" s="1"/>
  <c r="J24" i="5"/>
  <c r="G53" i="5"/>
  <c r="M53" i="5" s="1"/>
  <c r="J53" i="5" s="1"/>
  <c r="A64" i="5"/>
  <c r="E63" i="5"/>
  <c r="F63" i="5" s="1"/>
  <c r="C63" i="5"/>
  <c r="N63" i="5" s="1"/>
  <c r="O62" i="5"/>
  <c r="E56" i="4"/>
  <c r="F56" i="4" s="1"/>
  <c r="A57" i="4"/>
  <c r="D32" i="6"/>
  <c r="C57" i="4" l="1"/>
  <c r="N57" i="4"/>
  <c r="O57" i="4" s="1"/>
  <c r="G32" i="6"/>
  <c r="P32" i="6" s="1"/>
  <c r="O72" i="6"/>
  <c r="A74" i="6"/>
  <c r="E73" i="6"/>
  <c r="F73" i="6" s="1"/>
  <c r="C73" i="6"/>
  <c r="N73" i="6" s="1"/>
  <c r="K58" i="6"/>
  <c r="K24" i="5"/>
  <c r="O63" i="5"/>
  <c r="A65" i="5"/>
  <c r="E64" i="5"/>
  <c r="F64" i="5" s="1"/>
  <c r="C64" i="5"/>
  <c r="N64" i="5" s="1"/>
  <c r="K53" i="5"/>
  <c r="E57" i="4"/>
  <c r="F57" i="4" s="1"/>
  <c r="A58" i="4"/>
  <c r="D25" i="5"/>
  <c r="D54" i="5"/>
  <c r="D59" i="6"/>
  <c r="C58" i="4" l="1"/>
  <c r="N58" i="4" s="1"/>
  <c r="O58" i="4" s="1"/>
  <c r="M32" i="6"/>
  <c r="S32" i="6" s="1"/>
  <c r="G59" i="6"/>
  <c r="M59" i="6" s="1"/>
  <c r="J59" i="6" s="1"/>
  <c r="A75" i="6"/>
  <c r="E74" i="6"/>
  <c r="F74" i="6" s="1"/>
  <c r="C74" i="6"/>
  <c r="N74" i="6" s="1"/>
  <c r="O73" i="6"/>
  <c r="J73" i="6" s="1"/>
  <c r="G25" i="5"/>
  <c r="G54" i="5"/>
  <c r="M54" i="5" s="1"/>
  <c r="J54" i="5" s="1"/>
  <c r="O64" i="5"/>
  <c r="A66" i="5"/>
  <c r="E65" i="5"/>
  <c r="F65" i="5" s="1"/>
  <c r="C65" i="5"/>
  <c r="N65" i="5" s="1"/>
  <c r="E58" i="4"/>
  <c r="F58" i="4" s="1"/>
  <c r="A59" i="4"/>
  <c r="N75" i="6" l="1"/>
  <c r="C59" i="4"/>
  <c r="N59" i="4"/>
  <c r="N66" i="5"/>
  <c r="J32" i="6"/>
  <c r="K32" i="6" s="1"/>
  <c r="K59" i="6"/>
  <c r="O74" i="6"/>
  <c r="K73" i="6"/>
  <c r="A76" i="6"/>
  <c r="E75" i="6"/>
  <c r="F75" i="6" s="1"/>
  <c r="C75" i="6"/>
  <c r="P25" i="5"/>
  <c r="M25" i="5"/>
  <c r="S25" i="5" s="1"/>
  <c r="K54" i="5"/>
  <c r="O65" i="5"/>
  <c r="A67" i="5"/>
  <c r="E66" i="5"/>
  <c r="F66" i="5" s="1"/>
  <c r="C66" i="5"/>
  <c r="E59" i="4"/>
  <c r="F59" i="4" s="1"/>
  <c r="O59" i="4"/>
  <c r="A60" i="4"/>
  <c r="D55" i="5"/>
  <c r="D74" i="6"/>
  <c r="D60" i="6"/>
  <c r="D33" i="6"/>
  <c r="C60" i="4" l="1"/>
  <c r="N60" i="4"/>
  <c r="N76" i="6"/>
  <c r="G33" i="6"/>
  <c r="P33" i="6" s="1"/>
  <c r="G74" i="6"/>
  <c r="M74" i="6" s="1"/>
  <c r="J74" i="6" s="1"/>
  <c r="G60" i="6"/>
  <c r="M60" i="6" s="1"/>
  <c r="J60" i="6" s="1"/>
  <c r="O75" i="6"/>
  <c r="A77" i="6"/>
  <c r="E76" i="6"/>
  <c r="F76" i="6" s="1"/>
  <c r="C76" i="6"/>
  <c r="J25" i="5"/>
  <c r="K25" i="5" s="1"/>
  <c r="G55" i="5"/>
  <c r="M55" i="5" s="1"/>
  <c r="J55" i="5" s="1"/>
  <c r="A68" i="5"/>
  <c r="E67" i="5"/>
  <c r="F67" i="5" s="1"/>
  <c r="C67" i="5"/>
  <c r="N67" i="5" s="1"/>
  <c r="O66" i="5"/>
  <c r="E60" i="4"/>
  <c r="F60" i="4" s="1"/>
  <c r="O60" i="4"/>
  <c r="A61" i="4"/>
  <c r="D26" i="5"/>
  <c r="C61" i="4" l="1"/>
  <c r="N61" i="4"/>
  <c r="N77" i="6"/>
  <c r="M33" i="6"/>
  <c r="S33" i="6" s="1"/>
  <c r="K60" i="6"/>
  <c r="K74" i="6"/>
  <c r="A78" i="6"/>
  <c r="E77" i="6"/>
  <c r="F77" i="6" s="1"/>
  <c r="C77" i="6"/>
  <c r="O76" i="6"/>
  <c r="G26" i="5"/>
  <c r="O67" i="5"/>
  <c r="A69" i="5"/>
  <c r="E68" i="5"/>
  <c r="F68" i="5" s="1"/>
  <c r="C68" i="5"/>
  <c r="N68" i="5" s="1"/>
  <c r="K55" i="5"/>
  <c r="E61" i="4"/>
  <c r="F61" i="4" s="1"/>
  <c r="O61" i="4"/>
  <c r="A62" i="4"/>
  <c r="D75" i="6"/>
  <c r="D61" i="6"/>
  <c r="D56" i="5"/>
  <c r="N69" i="5" l="1"/>
  <c r="C62" i="4"/>
  <c r="N62" i="4"/>
  <c r="J33" i="6"/>
  <c r="K33" i="6" s="1"/>
  <c r="G61" i="6"/>
  <c r="M61" i="6" s="1"/>
  <c r="J61" i="6" s="1"/>
  <c r="G75" i="6"/>
  <c r="M75" i="6" s="1"/>
  <c r="J75" i="6" s="1"/>
  <c r="A79" i="6"/>
  <c r="E78" i="6"/>
  <c r="F78" i="6" s="1"/>
  <c r="C78" i="6"/>
  <c r="N78" i="6" s="1"/>
  <c r="O77" i="6"/>
  <c r="M26" i="5"/>
  <c r="S26" i="5" s="1"/>
  <c r="P26" i="5"/>
  <c r="G56" i="5"/>
  <c r="M56" i="5" s="1"/>
  <c r="J56" i="5" s="1"/>
  <c r="O68" i="5"/>
  <c r="A70" i="5"/>
  <c r="E69" i="5"/>
  <c r="F69" i="5" s="1"/>
  <c r="C69" i="5"/>
  <c r="E62" i="4"/>
  <c r="F62" i="4" s="1"/>
  <c r="O62" i="4"/>
  <c r="A63" i="4"/>
  <c r="D34" i="6"/>
  <c r="C63" i="4" l="1"/>
  <c r="N63" i="4"/>
  <c r="N79" i="6"/>
  <c r="G34" i="6"/>
  <c r="P34" i="6" s="1"/>
  <c r="K61" i="6"/>
  <c r="A80" i="6"/>
  <c r="E79" i="6"/>
  <c r="F79" i="6" s="1"/>
  <c r="C79" i="6"/>
  <c r="K75" i="6"/>
  <c r="O78" i="6"/>
  <c r="J26" i="5"/>
  <c r="K26" i="5" s="1"/>
  <c r="K56" i="5"/>
  <c r="O69" i="5"/>
  <c r="A71" i="5"/>
  <c r="E70" i="5"/>
  <c r="F70" i="5" s="1"/>
  <c r="C70" i="5"/>
  <c r="N70" i="5" s="1"/>
  <c r="E63" i="4"/>
  <c r="F63" i="4" s="1"/>
  <c r="O63" i="4"/>
  <c r="A64" i="4"/>
  <c r="D76" i="6"/>
  <c r="D62" i="6"/>
  <c r="D57" i="5"/>
  <c r="D27" i="5"/>
  <c r="C64" i="4" l="1"/>
  <c r="N64" i="4"/>
  <c r="O64" i="4" s="1"/>
  <c r="M34" i="6"/>
  <c r="S34" i="6" s="1"/>
  <c r="G62" i="6"/>
  <c r="M62" i="6" s="1"/>
  <c r="J62" i="6" s="1"/>
  <c r="G76" i="6"/>
  <c r="M76" i="6" s="1"/>
  <c r="J76" i="6" s="1"/>
  <c r="O79" i="6"/>
  <c r="A81" i="6"/>
  <c r="E80" i="6"/>
  <c r="F80" i="6" s="1"/>
  <c r="C80" i="6"/>
  <c r="N80" i="6" s="1"/>
  <c r="G27" i="5"/>
  <c r="G57" i="5"/>
  <c r="M57" i="5" s="1"/>
  <c r="J57" i="5" s="1"/>
  <c r="A72" i="5"/>
  <c r="E71" i="5"/>
  <c r="F71" i="5" s="1"/>
  <c r="C71" i="5"/>
  <c r="N71" i="5" s="1"/>
  <c r="O70" i="5"/>
  <c r="E64" i="4"/>
  <c r="F64" i="4" s="1"/>
  <c r="A65" i="4"/>
  <c r="C65" i="4" l="1"/>
  <c r="N65" i="4" s="1"/>
  <c r="O65" i="4" s="1"/>
  <c r="N81" i="6"/>
  <c r="J34" i="6"/>
  <c r="K34" i="6" s="1"/>
  <c r="K62" i="6"/>
  <c r="A82" i="6"/>
  <c r="E81" i="6"/>
  <c r="F81" i="6" s="1"/>
  <c r="C81" i="6"/>
  <c r="K76" i="6"/>
  <c r="O80" i="6"/>
  <c r="M27" i="5"/>
  <c r="S27" i="5" s="1"/>
  <c r="P27" i="5"/>
  <c r="K57" i="5"/>
  <c r="O71" i="5"/>
  <c r="A73" i="5"/>
  <c r="E72" i="5"/>
  <c r="F72" i="5" s="1"/>
  <c r="C72" i="5"/>
  <c r="N72" i="5" s="1"/>
  <c r="E65" i="4"/>
  <c r="F65" i="4" s="1"/>
  <c r="A66" i="4"/>
  <c r="D63" i="6"/>
  <c r="D77" i="6"/>
  <c r="D35" i="6"/>
  <c r="D58" i="5"/>
  <c r="C66" i="4" l="1"/>
  <c r="N66" i="4" s="1"/>
  <c r="O66" i="4" s="1"/>
  <c r="N82" i="6"/>
  <c r="G35" i="6"/>
  <c r="G63" i="6"/>
  <c r="M63" i="6" s="1"/>
  <c r="J63" i="6" s="1"/>
  <c r="G77" i="6"/>
  <c r="M77" i="6" s="1"/>
  <c r="J77" i="6" s="1"/>
  <c r="O81" i="6"/>
  <c r="A83" i="6"/>
  <c r="E82" i="6"/>
  <c r="F82" i="6" s="1"/>
  <c r="C82" i="6"/>
  <c r="J27" i="5"/>
  <c r="K27" i="5" s="1"/>
  <c r="G58" i="5"/>
  <c r="M58" i="5" s="1"/>
  <c r="J58" i="5" s="1"/>
  <c r="A74" i="5"/>
  <c r="E73" i="5"/>
  <c r="F73" i="5" s="1"/>
  <c r="C73" i="5"/>
  <c r="N73" i="5" s="1"/>
  <c r="O72" i="5"/>
  <c r="E66" i="4"/>
  <c r="F66" i="4" s="1"/>
  <c r="A67" i="4"/>
  <c r="D28" i="5"/>
  <c r="C67" i="4" l="1"/>
  <c r="N67" i="4"/>
  <c r="N83" i="6"/>
  <c r="M35" i="6"/>
  <c r="P35" i="6"/>
  <c r="K63" i="6"/>
  <c r="A84" i="6"/>
  <c r="E83" i="6"/>
  <c r="F83" i="6" s="1"/>
  <c r="C83" i="6"/>
  <c r="K77" i="6"/>
  <c r="O82" i="6"/>
  <c r="G28" i="5"/>
  <c r="O73" i="5"/>
  <c r="A75" i="5"/>
  <c r="E74" i="5"/>
  <c r="F74" i="5" s="1"/>
  <c r="C74" i="5"/>
  <c r="N74" i="5" s="1"/>
  <c r="K58" i="5"/>
  <c r="E67" i="4"/>
  <c r="F67" i="4" s="1"/>
  <c r="O67" i="4"/>
  <c r="A68" i="4"/>
  <c r="D78" i="6"/>
  <c r="D59" i="5"/>
  <c r="D64" i="6"/>
  <c r="C68" i="4" l="1"/>
  <c r="N68" i="4"/>
  <c r="O68" i="4" s="1"/>
  <c r="S35" i="6"/>
  <c r="J35" i="6"/>
  <c r="K35" i="6" s="1"/>
  <c r="G78" i="6"/>
  <c r="M78" i="6" s="1"/>
  <c r="J78" i="6" s="1"/>
  <c r="G64" i="6"/>
  <c r="M64" i="6" s="1"/>
  <c r="J64" i="6" s="1"/>
  <c r="O83" i="6"/>
  <c r="A85" i="6"/>
  <c r="E84" i="6"/>
  <c r="F84" i="6" s="1"/>
  <c r="C84" i="6"/>
  <c r="M28" i="5"/>
  <c r="S28" i="5" s="1"/>
  <c r="P28" i="5"/>
  <c r="G59" i="5"/>
  <c r="M59" i="5" s="1"/>
  <c r="J59" i="5" s="1"/>
  <c r="J73" i="5"/>
  <c r="A76" i="5"/>
  <c r="E75" i="5"/>
  <c r="F75" i="5" s="1"/>
  <c r="C75" i="5"/>
  <c r="N75" i="5" s="1"/>
  <c r="O74" i="5"/>
  <c r="E68" i="4"/>
  <c r="F68" i="4" s="1"/>
  <c r="A69" i="4"/>
  <c r="D36" i="6"/>
  <c r="C69" i="4" l="1"/>
  <c r="N69" i="4"/>
  <c r="N76" i="5"/>
  <c r="N84" i="6"/>
  <c r="O84" i="6" s="1"/>
  <c r="G36" i="6"/>
  <c r="P36" i="6" s="1"/>
  <c r="K64" i="6"/>
  <c r="K78" i="6"/>
  <c r="A86" i="6"/>
  <c r="E85" i="6"/>
  <c r="F85" i="6" s="1"/>
  <c r="C85" i="6"/>
  <c r="N85" i="6" s="1"/>
  <c r="J28" i="5"/>
  <c r="K28" i="5" s="1"/>
  <c r="K59" i="5"/>
  <c r="A77" i="5"/>
  <c r="E76" i="5"/>
  <c r="F76" i="5" s="1"/>
  <c r="C76" i="5"/>
  <c r="K73" i="5"/>
  <c r="O75" i="5"/>
  <c r="E69" i="4"/>
  <c r="F69" i="4" s="1"/>
  <c r="O69" i="4"/>
  <c r="A70" i="4"/>
  <c r="D65" i="6"/>
  <c r="D29" i="5"/>
  <c r="D79" i="6"/>
  <c r="D74" i="5"/>
  <c r="D60" i="5"/>
  <c r="C70" i="4" l="1"/>
  <c r="N70" i="4"/>
  <c r="O70" i="4" s="1"/>
  <c r="M36" i="6"/>
  <c r="S36" i="6" s="1"/>
  <c r="G65" i="6"/>
  <c r="M65" i="6" s="1"/>
  <c r="J65" i="6" s="1"/>
  <c r="G79" i="6"/>
  <c r="M79" i="6" s="1"/>
  <c r="J79" i="6" s="1"/>
  <c r="O85" i="6"/>
  <c r="A87" i="6"/>
  <c r="E86" i="6"/>
  <c r="F86" i="6" s="1"/>
  <c r="C86" i="6"/>
  <c r="N86" i="6" s="1"/>
  <c r="G29" i="5"/>
  <c r="G60" i="5"/>
  <c r="M60" i="5" s="1"/>
  <c r="J60" i="5" s="1"/>
  <c r="G74" i="5"/>
  <c r="M74" i="5" s="1"/>
  <c r="J74" i="5" s="1"/>
  <c r="O76" i="5"/>
  <c r="A78" i="5"/>
  <c r="E77" i="5"/>
  <c r="F77" i="5" s="1"/>
  <c r="C77" i="5"/>
  <c r="N77" i="5" s="1"/>
  <c r="E70" i="4"/>
  <c r="F70" i="4" s="1"/>
  <c r="A71" i="4"/>
  <c r="C71" i="4" l="1"/>
  <c r="N71" i="4" s="1"/>
  <c r="O71" i="4" s="1"/>
  <c r="N87" i="6"/>
  <c r="J36" i="6"/>
  <c r="K36" i="6" s="1"/>
  <c r="K79" i="6"/>
  <c r="K65" i="6"/>
  <c r="O86" i="6"/>
  <c r="A88" i="6"/>
  <c r="E87" i="6"/>
  <c r="F87" i="6" s="1"/>
  <c r="C87" i="6"/>
  <c r="M29" i="5"/>
  <c r="S29" i="5" s="1"/>
  <c r="P29" i="5"/>
  <c r="A79" i="5"/>
  <c r="E78" i="5"/>
  <c r="F78" i="5" s="1"/>
  <c r="C78" i="5"/>
  <c r="N78" i="5" s="1"/>
  <c r="K74" i="5"/>
  <c r="K60" i="5"/>
  <c r="O77" i="5"/>
  <c r="E71" i="4"/>
  <c r="F71" i="4" s="1"/>
  <c r="A72" i="4"/>
  <c r="D80" i="6"/>
  <c r="D37" i="6"/>
  <c r="D75" i="5"/>
  <c r="D66" i="6"/>
  <c r="D61" i="5"/>
  <c r="C72" i="4" l="1"/>
  <c r="N72" i="4" s="1"/>
  <c r="O72" i="4" s="1"/>
  <c r="N79" i="5"/>
  <c r="N88" i="6"/>
  <c r="G37" i="6"/>
  <c r="P37" i="6" s="1"/>
  <c r="G80" i="6"/>
  <c r="M80" i="6" s="1"/>
  <c r="J80" i="6" s="1"/>
  <c r="G66" i="6"/>
  <c r="M66" i="6" s="1"/>
  <c r="J66" i="6" s="1"/>
  <c r="O87" i="6"/>
  <c r="A89" i="6"/>
  <c r="E88" i="6"/>
  <c r="F88" i="6" s="1"/>
  <c r="C88" i="6"/>
  <c r="J29" i="5"/>
  <c r="K29" i="5" s="1"/>
  <c r="G61" i="5"/>
  <c r="M61" i="5" s="1"/>
  <c r="J61" i="5" s="1"/>
  <c r="G75" i="5"/>
  <c r="M75" i="5" s="1"/>
  <c r="J75" i="5" s="1"/>
  <c r="A80" i="5"/>
  <c r="E79" i="5"/>
  <c r="F79" i="5" s="1"/>
  <c r="C79" i="5"/>
  <c r="O78" i="5"/>
  <c r="E72" i="4"/>
  <c r="F72" i="4" s="1"/>
  <c r="A73" i="4"/>
  <c r="D30" i="5"/>
  <c r="C73" i="4" l="1"/>
  <c r="N73" i="4"/>
  <c r="N89" i="6"/>
  <c r="M37" i="6"/>
  <c r="S37" i="6" s="1"/>
  <c r="O88" i="6"/>
  <c r="A90" i="6"/>
  <c r="E89" i="6"/>
  <c r="F89" i="6" s="1"/>
  <c r="C89" i="6"/>
  <c r="K66" i="6"/>
  <c r="K80" i="6"/>
  <c r="G30" i="5"/>
  <c r="K75" i="5"/>
  <c r="K61" i="5"/>
  <c r="A81" i="5"/>
  <c r="E80" i="5"/>
  <c r="F80" i="5" s="1"/>
  <c r="C80" i="5"/>
  <c r="N80" i="5" s="1"/>
  <c r="O79" i="5"/>
  <c r="E73" i="4"/>
  <c r="F73" i="4" s="1"/>
  <c r="O73" i="4"/>
  <c r="A74" i="4"/>
  <c r="D62" i="5"/>
  <c r="D67" i="6"/>
  <c r="D81" i="6"/>
  <c r="D76" i="5"/>
  <c r="C74" i="4" l="1"/>
  <c r="N74" i="4"/>
  <c r="J37" i="6"/>
  <c r="K37" i="6" s="1"/>
  <c r="G81" i="6"/>
  <c r="M81" i="6" s="1"/>
  <c r="J81" i="6" s="1"/>
  <c r="G67" i="6"/>
  <c r="M67" i="6" s="1"/>
  <c r="J67" i="6" s="1"/>
  <c r="O89" i="6"/>
  <c r="A91" i="6"/>
  <c r="E90" i="6"/>
  <c r="F90" i="6" s="1"/>
  <c r="C90" i="6"/>
  <c r="N90" i="6" s="1"/>
  <c r="M30" i="5"/>
  <c r="S30" i="5" s="1"/>
  <c r="P30" i="5"/>
  <c r="G76" i="5"/>
  <c r="M76" i="5" s="1"/>
  <c r="J76" i="5" s="1"/>
  <c r="G62" i="5"/>
  <c r="M62" i="5" s="1"/>
  <c r="J62" i="5" s="1"/>
  <c r="A82" i="5"/>
  <c r="E81" i="5"/>
  <c r="F81" i="5" s="1"/>
  <c r="C81" i="5"/>
  <c r="N81" i="5" s="1"/>
  <c r="O80" i="5"/>
  <c r="E74" i="4"/>
  <c r="F74" i="4" s="1"/>
  <c r="O74" i="4"/>
  <c r="A75" i="4"/>
  <c r="D38" i="6"/>
  <c r="C75" i="4" l="1"/>
  <c r="N75" i="4"/>
  <c r="N91" i="6"/>
  <c r="G38" i="6"/>
  <c r="P38" i="6" s="1"/>
  <c r="O90" i="6"/>
  <c r="A92" i="6"/>
  <c r="E91" i="6"/>
  <c r="F91" i="6" s="1"/>
  <c r="C91" i="6"/>
  <c r="K67" i="6"/>
  <c r="K81" i="6"/>
  <c r="J30" i="5"/>
  <c r="K30" i="5" s="1"/>
  <c r="K76" i="5"/>
  <c r="A83" i="5"/>
  <c r="E82" i="5"/>
  <c r="F82" i="5" s="1"/>
  <c r="C82" i="5"/>
  <c r="N82" i="5" s="1"/>
  <c r="K62" i="5"/>
  <c r="O81" i="5"/>
  <c r="E75" i="4"/>
  <c r="F75" i="4" s="1"/>
  <c r="O75" i="4"/>
  <c r="A76" i="4"/>
  <c r="D68" i="6"/>
  <c r="D82" i="6"/>
  <c r="D31" i="5"/>
  <c r="D63" i="5"/>
  <c r="D77" i="5"/>
  <c r="C76" i="4" l="1"/>
  <c r="N76" i="4" s="1"/>
  <c r="O76" i="4" s="1"/>
  <c r="N92" i="6"/>
  <c r="O91" i="6"/>
  <c r="M38" i="6"/>
  <c r="S38" i="6" s="1"/>
  <c r="G82" i="6"/>
  <c r="M82" i="6" s="1"/>
  <c r="J82" i="6" s="1"/>
  <c r="G68" i="6"/>
  <c r="M68" i="6" s="1"/>
  <c r="J68" i="6" s="1"/>
  <c r="A93" i="6"/>
  <c r="E92" i="6"/>
  <c r="F92" i="6" s="1"/>
  <c r="C92" i="6"/>
  <c r="G31" i="5"/>
  <c r="G77" i="5"/>
  <c r="M77" i="5" s="1"/>
  <c r="J77" i="5" s="1"/>
  <c r="G63" i="5"/>
  <c r="M63" i="5" s="1"/>
  <c r="J63" i="5" s="1"/>
  <c r="O82" i="5"/>
  <c r="A84" i="5"/>
  <c r="E83" i="5"/>
  <c r="F83" i="5" s="1"/>
  <c r="C83" i="5"/>
  <c r="N83" i="5" s="1"/>
  <c r="E76" i="4"/>
  <c r="F76" i="4" s="1"/>
  <c r="A77" i="4"/>
  <c r="C77" i="4" l="1"/>
  <c r="N77" i="4"/>
  <c r="O77" i="4" s="1"/>
  <c r="N93" i="6"/>
  <c r="J38" i="6"/>
  <c r="K38" i="6" s="1"/>
  <c r="K68" i="6"/>
  <c r="K82" i="6"/>
  <c r="O92" i="6"/>
  <c r="A94" i="6"/>
  <c r="E93" i="6"/>
  <c r="F93" i="6" s="1"/>
  <c r="C93" i="6"/>
  <c r="M31" i="5"/>
  <c r="S31" i="5" s="1"/>
  <c r="P31" i="5"/>
  <c r="A85" i="5"/>
  <c r="E84" i="5"/>
  <c r="F84" i="5" s="1"/>
  <c r="C84" i="5"/>
  <c r="N84" i="5" s="1"/>
  <c r="K63" i="5"/>
  <c r="K77" i="5"/>
  <c r="O83" i="5"/>
  <c r="E77" i="4"/>
  <c r="F77" i="4" s="1"/>
  <c r="A78" i="4"/>
  <c r="D69" i="6"/>
  <c r="D78" i="5"/>
  <c r="D83" i="6"/>
  <c r="D64" i="5"/>
  <c r="D39" i="6"/>
  <c r="C78" i="4" l="1"/>
  <c r="N78" i="4"/>
  <c r="N85" i="5"/>
  <c r="O93" i="6"/>
  <c r="G39" i="6"/>
  <c r="P39" i="6" s="1"/>
  <c r="G69" i="6"/>
  <c r="M69" i="6" s="1"/>
  <c r="J69" i="6" s="1"/>
  <c r="G83" i="6"/>
  <c r="M83" i="6" s="1"/>
  <c r="J83" i="6" s="1"/>
  <c r="A95" i="6"/>
  <c r="E94" i="6"/>
  <c r="F94" i="6" s="1"/>
  <c r="C94" i="6"/>
  <c r="N94" i="6" s="1"/>
  <c r="J31" i="5"/>
  <c r="K31" i="5" s="1"/>
  <c r="G78" i="5"/>
  <c r="M78" i="5" s="1"/>
  <c r="J78" i="5" s="1"/>
  <c r="G64" i="5"/>
  <c r="M64" i="5" s="1"/>
  <c r="J64" i="5" s="1"/>
  <c r="A86" i="5"/>
  <c r="E85" i="5"/>
  <c r="F85" i="5" s="1"/>
  <c r="C85" i="5"/>
  <c r="O84" i="5"/>
  <c r="E78" i="4"/>
  <c r="F78" i="4" s="1"/>
  <c r="O78" i="4"/>
  <c r="A79" i="4"/>
  <c r="D32" i="5"/>
  <c r="C79" i="4" l="1"/>
  <c r="N79" i="4"/>
  <c r="N95" i="6"/>
  <c r="M39" i="6"/>
  <c r="S39" i="6" s="1"/>
  <c r="K69" i="6"/>
  <c r="O94" i="6"/>
  <c r="A96" i="6"/>
  <c r="E95" i="6"/>
  <c r="F95" i="6" s="1"/>
  <c r="C95" i="6"/>
  <c r="K83" i="6"/>
  <c r="G32" i="5"/>
  <c r="K64" i="5"/>
  <c r="K78" i="5"/>
  <c r="A87" i="5"/>
  <c r="E86" i="5"/>
  <c r="F86" i="5" s="1"/>
  <c r="C86" i="5"/>
  <c r="N86" i="5" s="1"/>
  <c r="O85" i="5"/>
  <c r="E79" i="4"/>
  <c r="F79" i="4" s="1"/>
  <c r="O79" i="4"/>
  <c r="A80" i="4"/>
  <c r="D70" i="6"/>
  <c r="D79" i="5"/>
  <c r="D65" i="5"/>
  <c r="D84" i="6"/>
  <c r="C80" i="4" l="1"/>
  <c r="N80" i="4"/>
  <c r="J39" i="6"/>
  <c r="K39" i="6" s="1"/>
  <c r="G70" i="6"/>
  <c r="M70" i="6" s="1"/>
  <c r="J70" i="6" s="1"/>
  <c r="G84" i="6"/>
  <c r="M84" i="6" s="1"/>
  <c r="J84" i="6" s="1"/>
  <c r="A97" i="6"/>
  <c r="E96" i="6"/>
  <c r="F96" i="6" s="1"/>
  <c r="C96" i="6"/>
  <c r="N96" i="6" s="1"/>
  <c r="O95" i="6"/>
  <c r="M32" i="5"/>
  <c r="S32" i="5" s="1"/>
  <c r="P32" i="5"/>
  <c r="G65" i="5"/>
  <c r="M65" i="5" s="1"/>
  <c r="J65" i="5" s="1"/>
  <c r="G79" i="5"/>
  <c r="M79" i="5" s="1"/>
  <c r="J79" i="5" s="1"/>
  <c r="A88" i="5"/>
  <c r="E87" i="5"/>
  <c r="F87" i="5" s="1"/>
  <c r="C87" i="5"/>
  <c r="N87" i="5" s="1"/>
  <c r="O86" i="5"/>
  <c r="E80" i="4"/>
  <c r="F80" i="4" s="1"/>
  <c r="O80" i="4"/>
  <c r="A81" i="4"/>
  <c r="D40" i="6"/>
  <c r="C81" i="4" l="1"/>
  <c r="N81" i="4" s="1"/>
  <c r="O81" i="4" s="1"/>
  <c r="G40" i="6"/>
  <c r="P40" i="6" s="1"/>
  <c r="K70" i="6"/>
  <c r="A98" i="6"/>
  <c r="E97" i="6"/>
  <c r="F97" i="6" s="1"/>
  <c r="C97" i="6"/>
  <c r="N97" i="6" s="1"/>
  <c r="K84" i="6"/>
  <c r="O96" i="6"/>
  <c r="J32" i="5"/>
  <c r="K32" i="5" s="1"/>
  <c r="K79" i="5"/>
  <c r="K65" i="5"/>
  <c r="A89" i="5"/>
  <c r="E88" i="5"/>
  <c r="F88" i="5" s="1"/>
  <c r="C88" i="5"/>
  <c r="N88" i="5" s="1"/>
  <c r="O87" i="5"/>
  <c r="E81" i="4"/>
  <c r="F81" i="4" s="1"/>
  <c r="A82" i="4"/>
  <c r="D33" i="5"/>
  <c r="D66" i="5"/>
  <c r="D71" i="6"/>
  <c r="D85" i="6"/>
  <c r="D80" i="5"/>
  <c r="N98" i="6" l="1"/>
  <c r="C82" i="4"/>
  <c r="N82" i="4"/>
  <c r="M40" i="6"/>
  <c r="S40" i="6" s="1"/>
  <c r="G71" i="6"/>
  <c r="M71" i="6" s="1"/>
  <c r="J71" i="6" s="1"/>
  <c r="G85" i="6"/>
  <c r="M85" i="6" s="1"/>
  <c r="J85" i="6" s="1"/>
  <c r="O97" i="6"/>
  <c r="A99" i="6"/>
  <c r="E98" i="6"/>
  <c r="F98" i="6" s="1"/>
  <c r="C98" i="6"/>
  <c r="G33" i="5"/>
  <c r="G80" i="5"/>
  <c r="M80" i="5" s="1"/>
  <c r="J80" i="5" s="1"/>
  <c r="G66" i="5"/>
  <c r="M66" i="5" s="1"/>
  <c r="J66" i="5" s="1"/>
  <c r="A90" i="5"/>
  <c r="E89" i="5"/>
  <c r="F89" i="5" s="1"/>
  <c r="C89" i="5"/>
  <c r="N89" i="5" s="1"/>
  <c r="O88" i="5"/>
  <c r="E82" i="4"/>
  <c r="F82" i="4" s="1"/>
  <c r="O82" i="4"/>
  <c r="A83" i="4"/>
  <c r="C83" i="4" l="1"/>
  <c r="N83" i="4"/>
  <c r="O83" i="4" s="1"/>
  <c r="N99" i="6"/>
  <c r="J40" i="6"/>
  <c r="K40" i="6" s="1"/>
  <c r="O98" i="6"/>
  <c r="A100" i="6"/>
  <c r="E99" i="6"/>
  <c r="F99" i="6" s="1"/>
  <c r="C99" i="6"/>
  <c r="K85" i="6"/>
  <c r="K71" i="6"/>
  <c r="M33" i="5"/>
  <c r="S33" i="5" s="1"/>
  <c r="P33" i="5"/>
  <c r="A91" i="5"/>
  <c r="E90" i="5"/>
  <c r="F90" i="5" s="1"/>
  <c r="C90" i="5"/>
  <c r="N90" i="5" s="1"/>
  <c r="K66" i="5"/>
  <c r="K80" i="5"/>
  <c r="O89" i="5"/>
  <c r="E83" i="4"/>
  <c r="F83" i="4" s="1"/>
  <c r="A84" i="4"/>
  <c r="D41" i="6"/>
  <c r="D86" i="6"/>
  <c r="D81" i="5"/>
  <c r="D72" i="6"/>
  <c r="D67" i="5"/>
  <c r="C84" i="4" l="1"/>
  <c r="N84" i="4" s="1"/>
  <c r="O84" i="4" s="1"/>
  <c r="G41" i="6"/>
  <c r="G86" i="6"/>
  <c r="M86" i="6" s="1"/>
  <c r="J86" i="6" s="1"/>
  <c r="G72" i="6"/>
  <c r="M72" i="6" s="1"/>
  <c r="J72" i="6" s="1"/>
  <c r="A101" i="6"/>
  <c r="E100" i="6"/>
  <c r="F100" i="6" s="1"/>
  <c r="C100" i="6"/>
  <c r="N100" i="6" s="1"/>
  <c r="O99" i="6"/>
  <c r="J33" i="5"/>
  <c r="K33" i="5" s="1"/>
  <c r="G81" i="5"/>
  <c r="M81" i="5" s="1"/>
  <c r="J81" i="5" s="1"/>
  <c r="G67" i="5"/>
  <c r="M67" i="5" s="1"/>
  <c r="J67" i="5" s="1"/>
  <c r="O90" i="5"/>
  <c r="A92" i="5"/>
  <c r="E91" i="5"/>
  <c r="F91" i="5" s="1"/>
  <c r="C91" i="5"/>
  <c r="N91" i="5" s="1"/>
  <c r="E84" i="4"/>
  <c r="F84" i="4" s="1"/>
  <c r="A85" i="4"/>
  <c r="D34" i="5"/>
  <c r="N92" i="5" l="1"/>
  <c r="C85" i="4"/>
  <c r="N85" i="4"/>
  <c r="O85" i="4" s="1"/>
  <c r="N101" i="6"/>
  <c r="P41" i="6"/>
  <c r="M41" i="6"/>
  <c r="S41" i="6" s="1"/>
  <c r="A102" i="6"/>
  <c r="E101" i="6"/>
  <c r="F101" i="6" s="1"/>
  <c r="C101" i="6"/>
  <c r="K72" i="6"/>
  <c r="K86" i="6"/>
  <c r="O100" i="6"/>
  <c r="G34" i="5"/>
  <c r="K67" i="5"/>
  <c r="K81" i="5"/>
  <c r="A93" i="5"/>
  <c r="E92" i="5"/>
  <c r="F92" i="5" s="1"/>
  <c r="C92" i="5"/>
  <c r="O91" i="5"/>
  <c r="E85" i="4"/>
  <c r="F85" i="4" s="1"/>
  <c r="A86" i="4"/>
  <c r="D82" i="5"/>
  <c r="D73" i="6"/>
  <c r="D87" i="6"/>
  <c r="D68" i="5"/>
  <c r="N93" i="5" l="1"/>
  <c r="C86" i="4"/>
  <c r="N86" i="4"/>
  <c r="O86" i="4" s="1"/>
  <c r="J41" i="6"/>
  <c r="G87" i="6"/>
  <c r="M87" i="6" s="1"/>
  <c r="J87" i="6" s="1"/>
  <c r="G73" i="6"/>
  <c r="M73" i="6" s="1"/>
  <c r="A103" i="6"/>
  <c r="E102" i="6"/>
  <c r="F102" i="6" s="1"/>
  <c r="C102" i="6"/>
  <c r="N102" i="6" s="1"/>
  <c r="O101" i="6"/>
  <c r="M34" i="5"/>
  <c r="S34" i="5" s="1"/>
  <c r="P34" i="5"/>
  <c r="G68" i="5"/>
  <c r="M68" i="5" s="1"/>
  <c r="J68" i="5" s="1"/>
  <c r="G82" i="5"/>
  <c r="M82" i="5" s="1"/>
  <c r="J82" i="5" s="1"/>
  <c r="A94" i="5"/>
  <c r="E93" i="5"/>
  <c r="F93" i="5" s="1"/>
  <c r="C93" i="5"/>
  <c r="O92" i="5"/>
  <c r="E86" i="4"/>
  <c r="F86" i="4" s="1"/>
  <c r="A87" i="4"/>
  <c r="C87" i="4" l="1"/>
  <c r="N87" i="4"/>
  <c r="O87" i="4" s="1"/>
  <c r="K41" i="6"/>
  <c r="K87" i="6"/>
  <c r="O102" i="6"/>
  <c r="A104" i="6"/>
  <c r="E103" i="6"/>
  <c r="F103" i="6" s="1"/>
  <c r="C103" i="6"/>
  <c r="N103" i="6" s="1"/>
  <c r="J34" i="5"/>
  <c r="K34" i="5" s="1"/>
  <c r="K68" i="5"/>
  <c r="A95" i="5"/>
  <c r="E94" i="5"/>
  <c r="F94" i="5" s="1"/>
  <c r="C94" i="5"/>
  <c r="N94" i="5" s="1"/>
  <c r="K82" i="5"/>
  <c r="O93" i="5"/>
  <c r="E87" i="4"/>
  <c r="F87" i="4" s="1"/>
  <c r="A88" i="4"/>
  <c r="D88" i="6"/>
  <c r="D69" i="5"/>
  <c r="D42" i="6"/>
  <c r="D83" i="5"/>
  <c r="D35" i="5"/>
  <c r="C88" i="4" l="1"/>
  <c r="N88" i="4"/>
  <c r="O88" i="4" s="1"/>
  <c r="G42" i="6"/>
  <c r="G88" i="6"/>
  <c r="M88" i="6" s="1"/>
  <c r="J88" i="6" s="1"/>
  <c r="A105" i="6"/>
  <c r="E104" i="6"/>
  <c r="F104" i="6" s="1"/>
  <c r="C104" i="6"/>
  <c r="N104" i="6" s="1"/>
  <c r="O103" i="6"/>
  <c r="G35" i="5"/>
  <c r="G69" i="5"/>
  <c r="M69" i="5" s="1"/>
  <c r="J69" i="5" s="1"/>
  <c r="G83" i="5"/>
  <c r="M83" i="5" s="1"/>
  <c r="J83" i="5" s="1"/>
  <c r="O94" i="5"/>
  <c r="A96" i="5"/>
  <c r="E95" i="5"/>
  <c r="F95" i="5" s="1"/>
  <c r="C95" i="5"/>
  <c r="N95" i="5" s="1"/>
  <c r="E88" i="4"/>
  <c r="F88" i="4" s="1"/>
  <c r="A89" i="4"/>
  <c r="C89" i="4" l="1"/>
  <c r="N89" i="4"/>
  <c r="P42" i="6"/>
  <c r="M42" i="6"/>
  <c r="S42" i="6" s="1"/>
  <c r="A106" i="6"/>
  <c r="E105" i="6"/>
  <c r="F105" i="6" s="1"/>
  <c r="C105" i="6"/>
  <c r="N105" i="6" s="1"/>
  <c r="K88" i="6"/>
  <c r="O104" i="6"/>
  <c r="M35" i="5"/>
  <c r="S35" i="5" s="1"/>
  <c r="P35" i="5"/>
  <c r="A97" i="5"/>
  <c r="E96" i="5"/>
  <c r="F96" i="5" s="1"/>
  <c r="C96" i="5"/>
  <c r="N96" i="5" s="1"/>
  <c r="K83" i="5"/>
  <c r="K69" i="5"/>
  <c r="O95" i="5"/>
  <c r="E89" i="4"/>
  <c r="F89" i="4" s="1"/>
  <c r="O89" i="4"/>
  <c r="A90" i="4"/>
  <c r="D89" i="6"/>
  <c r="D84" i="5"/>
  <c r="D70" i="5"/>
  <c r="C90" i="4" l="1"/>
  <c r="N90" i="4"/>
  <c r="N97" i="5"/>
  <c r="J42" i="6"/>
  <c r="G89" i="6"/>
  <c r="M89" i="6" s="1"/>
  <c r="A107" i="6"/>
  <c r="E106" i="6"/>
  <c r="F106" i="6" s="1"/>
  <c r="C106" i="6"/>
  <c r="N106" i="6" s="1"/>
  <c r="O105" i="6"/>
  <c r="J35" i="5"/>
  <c r="K35" i="5" s="1"/>
  <c r="G70" i="5"/>
  <c r="M70" i="5" s="1"/>
  <c r="J70" i="5" s="1"/>
  <c r="G84" i="5"/>
  <c r="M84" i="5" s="1"/>
  <c r="J84" i="5" s="1"/>
  <c r="A98" i="5"/>
  <c r="E97" i="5"/>
  <c r="F97" i="5" s="1"/>
  <c r="C97" i="5"/>
  <c r="O96" i="5"/>
  <c r="E90" i="4"/>
  <c r="F90" i="4" s="1"/>
  <c r="O90" i="4"/>
  <c r="A91" i="4"/>
  <c r="D36" i="5"/>
  <c r="C91" i="4" l="1"/>
  <c r="N91" i="4" s="1"/>
  <c r="O91" i="4" s="1"/>
  <c r="N107" i="6"/>
  <c r="N98" i="5"/>
  <c r="K42" i="6"/>
  <c r="J89" i="6"/>
  <c r="K89" i="6" s="1"/>
  <c r="A108" i="6"/>
  <c r="E107" i="6"/>
  <c r="F107" i="6" s="1"/>
  <c r="C107" i="6"/>
  <c r="O106" i="6"/>
  <c r="G36" i="5"/>
  <c r="K84" i="5"/>
  <c r="K70" i="5"/>
  <c r="A99" i="5"/>
  <c r="E98" i="5"/>
  <c r="F98" i="5" s="1"/>
  <c r="C98" i="5"/>
  <c r="O97" i="5"/>
  <c r="E91" i="4"/>
  <c r="F91" i="4" s="1"/>
  <c r="A92" i="4"/>
  <c r="D71" i="5"/>
  <c r="D43" i="6"/>
  <c r="D90" i="6"/>
  <c r="D85" i="5"/>
  <c r="C92" i="4" l="1"/>
  <c r="N92" i="4"/>
  <c r="O92" i="4" s="1"/>
  <c r="G43" i="6"/>
  <c r="G90" i="6"/>
  <c r="M90" i="6" s="1"/>
  <c r="A109" i="6"/>
  <c r="E108" i="6"/>
  <c r="F108" i="6" s="1"/>
  <c r="C108" i="6"/>
  <c r="N108" i="6" s="1"/>
  <c r="O107" i="6"/>
  <c r="M36" i="5"/>
  <c r="S36" i="5" s="1"/>
  <c r="P36" i="5"/>
  <c r="G85" i="5"/>
  <c r="M85" i="5" s="1"/>
  <c r="J85" i="5" s="1"/>
  <c r="G71" i="5"/>
  <c r="M71" i="5" s="1"/>
  <c r="J71" i="5" s="1"/>
  <c r="A100" i="5"/>
  <c r="E99" i="5"/>
  <c r="F99" i="5" s="1"/>
  <c r="C99" i="5"/>
  <c r="N99" i="5" s="1"/>
  <c r="O98" i="5"/>
  <c r="E92" i="4"/>
  <c r="F92" i="4" s="1"/>
  <c r="A93" i="4"/>
  <c r="C93" i="4" l="1"/>
  <c r="N93" i="4"/>
  <c r="O93" i="4" s="1"/>
  <c r="M43" i="6"/>
  <c r="S43" i="6" s="1"/>
  <c r="P43" i="6"/>
  <c r="J90" i="6"/>
  <c r="K90" i="6" s="1"/>
  <c r="A110" i="6"/>
  <c r="E109" i="6"/>
  <c r="F109" i="6" s="1"/>
  <c r="C109" i="6"/>
  <c r="N109" i="6" s="1"/>
  <c r="O108" i="6"/>
  <c r="J36" i="5"/>
  <c r="K36" i="5" s="1"/>
  <c r="K71" i="5"/>
  <c r="K85" i="5"/>
  <c r="A101" i="5"/>
  <c r="E100" i="5"/>
  <c r="F100" i="5" s="1"/>
  <c r="C100" i="5"/>
  <c r="N100" i="5" s="1"/>
  <c r="O99" i="5"/>
  <c r="E93" i="4"/>
  <c r="F93" i="4" s="1"/>
  <c r="A94" i="4"/>
  <c r="D91" i="6"/>
  <c r="D37" i="5"/>
  <c r="D86" i="5"/>
  <c r="D72" i="5"/>
  <c r="N101" i="5" l="1"/>
  <c r="C94" i="4"/>
  <c r="N94" i="4"/>
  <c r="O94" i="4" s="1"/>
  <c r="J43" i="6"/>
  <c r="K43" i="6" s="1"/>
  <c r="G91" i="6"/>
  <c r="M91" i="6" s="1"/>
  <c r="A111" i="6"/>
  <c r="E110" i="6"/>
  <c r="F110" i="6" s="1"/>
  <c r="C110" i="6"/>
  <c r="N110" i="6" s="1"/>
  <c r="O109" i="6"/>
  <c r="G37" i="5"/>
  <c r="G86" i="5"/>
  <c r="M86" i="5" s="1"/>
  <c r="J86" i="5" s="1"/>
  <c r="G72" i="5"/>
  <c r="M72" i="5" s="1"/>
  <c r="J72" i="5" s="1"/>
  <c r="O100" i="5"/>
  <c r="A102" i="5"/>
  <c r="E101" i="5"/>
  <c r="F101" i="5" s="1"/>
  <c r="C101" i="5"/>
  <c r="E94" i="4"/>
  <c r="F94" i="4" s="1"/>
  <c r="A95" i="4"/>
  <c r="D44" i="6"/>
  <c r="C95" i="4" l="1"/>
  <c r="N95" i="4"/>
  <c r="G44" i="6"/>
  <c r="J91" i="6"/>
  <c r="K91" i="6" s="1"/>
  <c r="A112" i="6"/>
  <c r="E111" i="6"/>
  <c r="F111" i="6" s="1"/>
  <c r="C111" i="6"/>
  <c r="N111" i="6" s="1"/>
  <c r="O110" i="6"/>
  <c r="M37" i="5"/>
  <c r="S37" i="5" s="1"/>
  <c r="P37" i="5"/>
  <c r="A103" i="5"/>
  <c r="E102" i="5"/>
  <c r="F102" i="5" s="1"/>
  <c r="C102" i="5"/>
  <c r="N102" i="5" s="1"/>
  <c r="K72" i="5"/>
  <c r="K86" i="5"/>
  <c r="O101" i="5"/>
  <c r="E95" i="4"/>
  <c r="F95" i="4" s="1"/>
  <c r="O95" i="4"/>
  <c r="A96" i="4"/>
  <c r="D92" i="6"/>
  <c r="D73" i="5"/>
  <c r="D87" i="5"/>
  <c r="C96" i="4" l="1"/>
  <c r="N96" i="4"/>
  <c r="O96" i="4" s="1"/>
  <c r="P44" i="6"/>
  <c r="M44" i="6"/>
  <c r="S44" i="6" s="1"/>
  <c r="G92" i="6"/>
  <c r="M92" i="6" s="1"/>
  <c r="A113" i="6"/>
  <c r="E112" i="6"/>
  <c r="F112" i="6" s="1"/>
  <c r="C112" i="6"/>
  <c r="N112" i="6" s="1"/>
  <c r="O111" i="6"/>
  <c r="J37" i="5"/>
  <c r="G73" i="5"/>
  <c r="M73" i="5" s="1"/>
  <c r="G87" i="5"/>
  <c r="M87" i="5" s="1"/>
  <c r="J87" i="5" s="1"/>
  <c r="O102" i="5"/>
  <c r="A104" i="5"/>
  <c r="E103" i="5"/>
  <c r="F103" i="5" s="1"/>
  <c r="C103" i="5"/>
  <c r="N103" i="5" s="1"/>
  <c r="E96" i="4"/>
  <c r="F96" i="4" s="1"/>
  <c r="A97" i="4"/>
  <c r="C97" i="4" l="1"/>
  <c r="N97" i="4"/>
  <c r="O97" i="4" s="1"/>
  <c r="J44" i="6"/>
  <c r="K44" i="6" s="1"/>
  <c r="J92" i="6"/>
  <c r="K92" i="6" s="1"/>
  <c r="A114" i="6"/>
  <c r="E113" i="6"/>
  <c r="F113" i="6" s="1"/>
  <c r="C113" i="6"/>
  <c r="N113" i="6" s="1"/>
  <c r="O112" i="6"/>
  <c r="K37" i="5"/>
  <c r="K87" i="5"/>
  <c r="A105" i="5"/>
  <c r="E104" i="5"/>
  <c r="F104" i="5" s="1"/>
  <c r="C104" i="5"/>
  <c r="N104" i="5" s="1"/>
  <c r="O103" i="5"/>
  <c r="E97" i="4"/>
  <c r="F97" i="4" s="1"/>
  <c r="A98" i="4"/>
  <c r="D38" i="5"/>
  <c r="D88" i="5"/>
  <c r="D45" i="6"/>
  <c r="D93" i="6"/>
  <c r="N105" i="5" l="1"/>
  <c r="C98" i="4"/>
  <c r="N98" i="4"/>
  <c r="O98" i="4" s="1"/>
  <c r="G45" i="6"/>
  <c r="G93" i="6"/>
  <c r="M93" i="6" s="1"/>
  <c r="A115" i="6"/>
  <c r="E114" i="6"/>
  <c r="F114" i="6" s="1"/>
  <c r="C114" i="6"/>
  <c r="N114" i="6" s="1"/>
  <c r="O113" i="6"/>
  <c r="G38" i="5"/>
  <c r="G88" i="5"/>
  <c r="M88" i="5" s="1"/>
  <c r="J88" i="5" s="1"/>
  <c r="A106" i="5"/>
  <c r="E105" i="5"/>
  <c r="F105" i="5" s="1"/>
  <c r="C105" i="5"/>
  <c r="O104" i="5"/>
  <c r="E98" i="4"/>
  <c r="F98" i="4" s="1"/>
  <c r="A99" i="4"/>
  <c r="C99" i="4" l="1"/>
  <c r="N99" i="4" s="1"/>
  <c r="O99" i="4" s="1"/>
  <c r="P45" i="6"/>
  <c r="P46" i="6" s="1"/>
  <c r="P47" i="6" s="1"/>
  <c r="P48" i="6" s="1"/>
  <c r="P49" i="6" s="1"/>
  <c r="P50" i="6" s="1"/>
  <c r="P51" i="6" s="1"/>
  <c r="P52" i="6" s="1"/>
  <c r="P53" i="6" s="1"/>
  <c r="P54" i="6" s="1"/>
  <c r="P55" i="6" s="1"/>
  <c r="P56" i="6" s="1"/>
  <c r="P57" i="6" s="1"/>
  <c r="P58" i="6" s="1"/>
  <c r="P59" i="6" s="1"/>
  <c r="P60" i="6" s="1"/>
  <c r="P61" i="6" s="1"/>
  <c r="P62" i="6" s="1"/>
  <c r="P63" i="6" s="1"/>
  <c r="P64" i="6" s="1"/>
  <c r="P65" i="6" s="1"/>
  <c r="P66" i="6" s="1"/>
  <c r="P67" i="6" s="1"/>
  <c r="P68" i="6" s="1"/>
  <c r="P69" i="6" s="1"/>
  <c r="P70" i="6" s="1"/>
  <c r="P71" i="6" s="1"/>
  <c r="P72" i="6" s="1"/>
  <c r="P73" i="6" s="1"/>
  <c r="P74" i="6" s="1"/>
  <c r="P75" i="6" s="1"/>
  <c r="P76" i="6" s="1"/>
  <c r="P77" i="6" s="1"/>
  <c r="P78" i="6" s="1"/>
  <c r="P79" i="6" s="1"/>
  <c r="P80" i="6" s="1"/>
  <c r="P81" i="6" s="1"/>
  <c r="P82" i="6" s="1"/>
  <c r="P83" i="6" s="1"/>
  <c r="P84" i="6" s="1"/>
  <c r="P85" i="6" s="1"/>
  <c r="P86" i="6" s="1"/>
  <c r="P87" i="6" s="1"/>
  <c r="P88" i="6" s="1"/>
  <c r="P89" i="6" s="1"/>
  <c r="P90" i="6" s="1"/>
  <c r="P91" i="6" s="1"/>
  <c r="P92" i="6" s="1"/>
  <c r="P93" i="6" s="1"/>
  <c r="M45" i="6"/>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J93" i="6"/>
  <c r="K93" i="6" s="1"/>
  <c r="A116" i="6"/>
  <c r="E115" i="6"/>
  <c r="F115" i="6" s="1"/>
  <c r="C115" i="6"/>
  <c r="N115" i="6" s="1"/>
  <c r="O114" i="6"/>
  <c r="P38" i="5"/>
  <c r="M38" i="5"/>
  <c r="S38" i="5" s="1"/>
  <c r="K88" i="5"/>
  <c r="A107" i="5"/>
  <c r="E106" i="5"/>
  <c r="F106" i="5" s="1"/>
  <c r="C106" i="5"/>
  <c r="N106" i="5" s="1"/>
  <c r="O105" i="5"/>
  <c r="E99" i="4"/>
  <c r="F99" i="4" s="1"/>
  <c r="A100" i="4"/>
  <c r="D89" i="5"/>
  <c r="D94" i="6"/>
  <c r="C100" i="4" l="1"/>
  <c r="N100" i="4" s="1"/>
  <c r="O100" i="4" s="1"/>
  <c r="G94" i="6"/>
  <c r="M94" i="6" s="1"/>
  <c r="A117" i="6"/>
  <c r="E116" i="6"/>
  <c r="F116" i="6" s="1"/>
  <c r="C116" i="6"/>
  <c r="N116" i="6" s="1"/>
  <c r="O115" i="6"/>
  <c r="J115" i="6" s="1"/>
  <c r="J38" i="5"/>
  <c r="G89" i="5"/>
  <c r="M89" i="5" s="1"/>
  <c r="O106" i="5"/>
  <c r="A108" i="5"/>
  <c r="E107" i="5"/>
  <c r="F107" i="5" s="1"/>
  <c r="C107" i="5"/>
  <c r="N107" i="5" s="1"/>
  <c r="E100" i="4"/>
  <c r="F100" i="4" s="1"/>
  <c r="A101" i="4"/>
  <c r="N117" i="6" l="1"/>
  <c r="C101" i="4"/>
  <c r="N101" i="4"/>
  <c r="P94" i="6"/>
  <c r="S94" i="6"/>
  <c r="J94" i="6"/>
  <c r="K94" i="6" s="1"/>
  <c r="K115" i="6"/>
  <c r="A118" i="6"/>
  <c r="E117" i="6"/>
  <c r="F117" i="6" s="1"/>
  <c r="C117" i="6"/>
  <c r="O116" i="6"/>
  <c r="K38" i="5"/>
  <c r="A109" i="5"/>
  <c r="E108" i="5"/>
  <c r="F108" i="5" s="1"/>
  <c r="C108" i="5"/>
  <c r="N108" i="5" s="1"/>
  <c r="O107" i="5"/>
  <c r="J89" i="5"/>
  <c r="E101" i="4"/>
  <c r="F101" i="4" s="1"/>
  <c r="O101" i="4"/>
  <c r="A102" i="4"/>
  <c r="D116" i="6"/>
  <c r="D95" i="6"/>
  <c r="D39" i="5"/>
  <c r="N118" i="6" l="1"/>
  <c r="C102" i="4"/>
  <c r="N102" i="4"/>
  <c r="O102" i="4" s="1"/>
  <c r="G95" i="6"/>
  <c r="P95" i="6" s="1"/>
  <c r="G116" i="6"/>
  <c r="M116" i="6" s="1"/>
  <c r="J116" i="6" s="1"/>
  <c r="O117" i="6"/>
  <c r="A119" i="6"/>
  <c r="E118" i="6"/>
  <c r="F118" i="6" s="1"/>
  <c r="C118" i="6"/>
  <c r="G39" i="5"/>
  <c r="K89" i="5"/>
  <c r="O108" i="5"/>
  <c r="A110" i="5"/>
  <c r="E109" i="5"/>
  <c r="F109" i="5" s="1"/>
  <c r="C109" i="5"/>
  <c r="N109" i="5" s="1"/>
  <c r="E102" i="4"/>
  <c r="F102" i="4" s="1"/>
  <c r="A103" i="4"/>
  <c r="D90" i="5"/>
  <c r="N110" i="5" l="1"/>
  <c r="C103" i="4"/>
  <c r="N103" i="4"/>
  <c r="O103" i="4" s="1"/>
  <c r="M95" i="6"/>
  <c r="S95" i="6" s="1"/>
  <c r="A120" i="6"/>
  <c r="E119" i="6"/>
  <c r="F119" i="6" s="1"/>
  <c r="C119" i="6"/>
  <c r="N119" i="6" s="1"/>
  <c r="K116" i="6"/>
  <c r="O118" i="6"/>
  <c r="P39" i="5"/>
  <c r="M39" i="5"/>
  <c r="S39" i="5" s="1"/>
  <c r="G90" i="5"/>
  <c r="M90" i="5" s="1"/>
  <c r="A111" i="5"/>
  <c r="E110" i="5"/>
  <c r="F110" i="5" s="1"/>
  <c r="C110" i="5"/>
  <c r="O109" i="5"/>
  <c r="E103" i="4"/>
  <c r="F103" i="4" s="1"/>
  <c r="A104" i="4"/>
  <c r="D117" i="6"/>
  <c r="N111" i="5" l="1"/>
  <c r="C104" i="4"/>
  <c r="N104" i="4"/>
  <c r="O104" i="4" s="1"/>
  <c r="J95" i="6"/>
  <c r="K95" i="6" s="1"/>
  <c r="G117" i="6"/>
  <c r="M117" i="6" s="1"/>
  <c r="J117" i="6" s="1"/>
  <c r="A121" i="6"/>
  <c r="E120" i="6"/>
  <c r="F120" i="6" s="1"/>
  <c r="C120" i="6"/>
  <c r="N120" i="6" s="1"/>
  <c r="O119" i="6"/>
  <c r="J39" i="5"/>
  <c r="K39" i="5" s="1"/>
  <c r="A112" i="5"/>
  <c r="E111" i="5"/>
  <c r="F111" i="5" s="1"/>
  <c r="C111" i="5"/>
  <c r="J90" i="5"/>
  <c r="O110" i="5"/>
  <c r="E104" i="4"/>
  <c r="F104" i="4" s="1"/>
  <c r="A105" i="4"/>
  <c r="D40" i="5"/>
  <c r="D96" i="6"/>
  <c r="C105" i="4" l="1"/>
  <c r="N105" i="4"/>
  <c r="O105" i="4" s="1"/>
  <c r="G96" i="6"/>
  <c r="P96" i="6" s="1"/>
  <c r="K117" i="6"/>
  <c r="A122" i="6"/>
  <c r="E121" i="6"/>
  <c r="F121" i="6" s="1"/>
  <c r="C121" i="6"/>
  <c r="N121" i="6" s="1"/>
  <c r="O120" i="6"/>
  <c r="G40" i="5"/>
  <c r="K90" i="5"/>
  <c r="A113" i="5"/>
  <c r="E112" i="5"/>
  <c r="F112" i="5" s="1"/>
  <c r="C112" i="5"/>
  <c r="N112" i="5" s="1"/>
  <c r="O111" i="5"/>
  <c r="E105" i="4"/>
  <c r="F105" i="4" s="1"/>
  <c r="A106" i="4"/>
  <c r="D118" i="6"/>
  <c r="D91" i="5"/>
  <c r="N122" i="6" l="1"/>
  <c r="C106" i="4"/>
  <c r="N106" i="4"/>
  <c r="O106" i="4" s="1"/>
  <c r="M96" i="6"/>
  <c r="S96" i="6" s="1"/>
  <c r="G118" i="6"/>
  <c r="M118" i="6" s="1"/>
  <c r="J118" i="6" s="1"/>
  <c r="O121" i="6"/>
  <c r="A123" i="6"/>
  <c r="E122" i="6"/>
  <c r="F122" i="6" s="1"/>
  <c r="C122" i="6"/>
  <c r="M40" i="5"/>
  <c r="S40" i="5" s="1"/>
  <c r="P40" i="5"/>
  <c r="G91" i="5"/>
  <c r="M91" i="5" s="1"/>
  <c r="O112" i="5"/>
  <c r="A114" i="5"/>
  <c r="E113" i="5"/>
  <c r="F113" i="5" s="1"/>
  <c r="C113" i="5"/>
  <c r="N113" i="5" s="1"/>
  <c r="E106" i="4"/>
  <c r="F106" i="4" s="1"/>
  <c r="A107" i="4"/>
  <c r="C107" i="4" l="1"/>
  <c r="N107" i="4" s="1"/>
  <c r="O107" i="4" s="1"/>
  <c r="J96" i="6"/>
  <c r="K96" i="6" s="1"/>
  <c r="O122" i="6"/>
  <c r="A124" i="6"/>
  <c r="E123" i="6"/>
  <c r="F123" i="6" s="1"/>
  <c r="C123" i="6"/>
  <c r="N123" i="6" s="1"/>
  <c r="K118" i="6"/>
  <c r="J40" i="5"/>
  <c r="K40" i="5" s="1"/>
  <c r="J91" i="5"/>
  <c r="A115" i="5"/>
  <c r="E114" i="5"/>
  <c r="F114" i="5" s="1"/>
  <c r="C114" i="5"/>
  <c r="N114" i="5" s="1"/>
  <c r="O113" i="5"/>
  <c r="E107" i="4"/>
  <c r="F107" i="4" s="1"/>
  <c r="A108" i="4"/>
  <c r="D97" i="6"/>
  <c r="D41" i="5"/>
  <c r="D119" i="6"/>
  <c r="N115" i="5" l="1"/>
  <c r="C108" i="4"/>
  <c r="N108" i="4"/>
  <c r="O108" i="4" s="1"/>
  <c r="G97" i="6"/>
  <c r="M97" i="6" s="1"/>
  <c r="S97" i="6" s="1"/>
  <c r="G119" i="6"/>
  <c r="M119" i="6" s="1"/>
  <c r="J119" i="6" s="1"/>
  <c r="O123" i="6"/>
  <c r="A125" i="6"/>
  <c r="E124" i="6"/>
  <c r="F124" i="6" s="1"/>
  <c r="C124" i="6"/>
  <c r="N124" i="6" s="1"/>
  <c r="G41" i="5"/>
  <c r="K91" i="5"/>
  <c r="O114" i="5"/>
  <c r="A116" i="5"/>
  <c r="E115" i="5"/>
  <c r="F115" i="5" s="1"/>
  <c r="C115" i="5"/>
  <c r="E108" i="4"/>
  <c r="F108" i="4" s="1"/>
  <c r="A109" i="4"/>
  <c r="D92" i="5"/>
  <c r="N125" i="6" l="1"/>
  <c r="C109" i="4"/>
  <c r="N109" i="4"/>
  <c r="J97" i="6"/>
  <c r="K97" i="6" s="1"/>
  <c r="P97" i="6"/>
  <c r="K119" i="6"/>
  <c r="O124" i="6"/>
  <c r="A126" i="6"/>
  <c r="E125" i="6"/>
  <c r="F125" i="6" s="1"/>
  <c r="C125" i="6"/>
  <c r="M41" i="5"/>
  <c r="S41" i="5" s="1"/>
  <c r="P41" i="5"/>
  <c r="G92" i="5"/>
  <c r="M92" i="5" s="1"/>
  <c r="A117" i="5"/>
  <c r="E116" i="5"/>
  <c r="F116" i="5" s="1"/>
  <c r="C116" i="5"/>
  <c r="N116" i="5" s="1"/>
  <c r="O115" i="5"/>
  <c r="E109" i="4"/>
  <c r="F109" i="4" s="1"/>
  <c r="O109" i="4"/>
  <c r="A110" i="4"/>
  <c r="D120" i="6"/>
  <c r="D98" i="6"/>
  <c r="N126" i="6" l="1"/>
  <c r="C110" i="4"/>
  <c r="N110" i="4"/>
  <c r="O110" i="4" s="1"/>
  <c r="G120" i="6"/>
  <c r="M120" i="6" s="1"/>
  <c r="J120" i="6" s="1"/>
  <c r="G98" i="6"/>
  <c r="P98" i="6" s="1"/>
  <c r="O125" i="6"/>
  <c r="A127" i="6"/>
  <c r="E126" i="6"/>
  <c r="F126" i="6" s="1"/>
  <c r="C126" i="6"/>
  <c r="J41" i="5"/>
  <c r="K41" i="5" s="1"/>
  <c r="J115" i="5"/>
  <c r="A118" i="5"/>
  <c r="E117" i="5"/>
  <c r="F117" i="5" s="1"/>
  <c r="C117" i="5"/>
  <c r="N117" i="5" s="1"/>
  <c r="J92" i="5"/>
  <c r="O116" i="5"/>
  <c r="E110" i="4"/>
  <c r="F110" i="4" s="1"/>
  <c r="A111" i="4"/>
  <c r="D42" i="5"/>
  <c r="C111" i="4" l="1"/>
  <c r="N111" i="4"/>
  <c r="O111" i="4" s="1"/>
  <c r="M98" i="6"/>
  <c r="S98" i="6" s="1"/>
  <c r="A128" i="6"/>
  <c r="E127" i="6"/>
  <c r="F127" i="6" s="1"/>
  <c r="C127" i="6"/>
  <c r="N127" i="6" s="1"/>
  <c r="K120" i="6"/>
  <c r="O126" i="6"/>
  <c r="G42" i="5"/>
  <c r="K92" i="5"/>
  <c r="A119" i="5"/>
  <c r="E118" i="5"/>
  <c r="F118" i="5" s="1"/>
  <c r="C118" i="5"/>
  <c r="N118" i="5" s="1"/>
  <c r="K115" i="5"/>
  <c r="O117" i="5"/>
  <c r="E111" i="4"/>
  <c r="F111" i="4" s="1"/>
  <c r="A112" i="4"/>
  <c r="D93" i="5"/>
  <c r="D116" i="5"/>
  <c r="D121" i="6"/>
  <c r="C112" i="4" l="1"/>
  <c r="N112" i="4"/>
  <c r="J98" i="6"/>
  <c r="K98" i="6" s="1"/>
  <c r="G121" i="6"/>
  <c r="M121" i="6" s="1"/>
  <c r="J121" i="6" s="1"/>
  <c r="A129" i="6"/>
  <c r="E128" i="6"/>
  <c r="F128" i="6" s="1"/>
  <c r="C128" i="6"/>
  <c r="N128" i="6" s="1"/>
  <c r="O127" i="6"/>
  <c r="P42" i="5"/>
  <c r="M42" i="5"/>
  <c r="S42" i="5" s="1"/>
  <c r="G93" i="5"/>
  <c r="G116" i="5"/>
  <c r="M116" i="5" s="1"/>
  <c r="J116" i="5" s="1"/>
  <c r="O118" i="5"/>
  <c r="A120" i="5"/>
  <c r="E119" i="5"/>
  <c r="F119" i="5" s="1"/>
  <c r="C119" i="5"/>
  <c r="N119" i="5" s="1"/>
  <c r="E112" i="4"/>
  <c r="F112" i="4" s="1"/>
  <c r="O112" i="4"/>
  <c r="A113" i="4"/>
  <c r="D99" i="6"/>
  <c r="C113" i="4" l="1"/>
  <c r="N113" i="4"/>
  <c r="G99" i="6"/>
  <c r="P99" i="6" s="1"/>
  <c r="A130" i="6"/>
  <c r="E129" i="6"/>
  <c r="F129" i="6" s="1"/>
  <c r="C129" i="6"/>
  <c r="N129" i="6" s="1"/>
  <c r="K121" i="6"/>
  <c r="O128" i="6"/>
  <c r="J42" i="5"/>
  <c r="M93" i="5"/>
  <c r="J93" i="5" s="1"/>
  <c r="K116" i="5"/>
  <c r="A121" i="5"/>
  <c r="E120" i="5"/>
  <c r="F120" i="5" s="1"/>
  <c r="C120" i="5"/>
  <c r="N120" i="5" s="1"/>
  <c r="O119" i="5"/>
  <c r="E113" i="4"/>
  <c r="F113" i="4" s="1"/>
  <c r="O113" i="4"/>
  <c r="A114" i="4"/>
  <c r="D122" i="6"/>
  <c r="D117" i="5"/>
  <c r="C114" i="4" l="1"/>
  <c r="N114" i="4"/>
  <c r="O114" i="4" s="1"/>
  <c r="M99" i="6"/>
  <c r="S99" i="6" s="1"/>
  <c r="G122" i="6"/>
  <c r="M122" i="6" s="1"/>
  <c r="J122" i="6" s="1"/>
  <c r="A131" i="6"/>
  <c r="E130" i="6"/>
  <c r="F130" i="6" s="1"/>
  <c r="C130" i="6"/>
  <c r="N130" i="6" s="1"/>
  <c r="O129" i="6"/>
  <c r="K42" i="5"/>
  <c r="G117" i="5"/>
  <c r="M117" i="5" s="1"/>
  <c r="J117" i="5" s="1"/>
  <c r="K93" i="5"/>
  <c r="O120" i="5"/>
  <c r="A122" i="5"/>
  <c r="E121" i="5"/>
  <c r="F121" i="5" s="1"/>
  <c r="C121" i="5"/>
  <c r="N121" i="5" s="1"/>
  <c r="E114" i="4"/>
  <c r="F114" i="4" s="1"/>
  <c r="A115" i="4"/>
  <c r="D43" i="5"/>
  <c r="D94" i="5"/>
  <c r="C115" i="4" l="1"/>
  <c r="N115" i="4"/>
  <c r="O115" i="4" s="1"/>
  <c r="J99" i="6"/>
  <c r="K99" i="6" s="1"/>
  <c r="K122" i="6"/>
  <c r="O130" i="6"/>
  <c r="A132" i="6"/>
  <c r="E131" i="6"/>
  <c r="F131" i="6" s="1"/>
  <c r="C131" i="6"/>
  <c r="N131" i="6" s="1"/>
  <c r="G43" i="5"/>
  <c r="G94" i="5"/>
  <c r="M94" i="5" s="1"/>
  <c r="A123" i="5"/>
  <c r="E122" i="5"/>
  <c r="F122" i="5" s="1"/>
  <c r="C122" i="5"/>
  <c r="N122" i="5" s="1"/>
  <c r="K117" i="5"/>
  <c r="O121" i="5"/>
  <c r="E115" i="4"/>
  <c r="F115" i="4" s="1"/>
  <c r="A116" i="4"/>
  <c r="D118" i="5"/>
  <c r="D123" i="6"/>
  <c r="D100" i="6"/>
  <c r="C116" i="4" l="1"/>
  <c r="N116" i="4"/>
  <c r="N132" i="6"/>
  <c r="G100" i="6"/>
  <c r="M100" i="6" s="1"/>
  <c r="S100" i="6" s="1"/>
  <c r="G123" i="6"/>
  <c r="M123" i="6" s="1"/>
  <c r="J123" i="6" s="1"/>
  <c r="A133" i="6"/>
  <c r="E132" i="6"/>
  <c r="F132" i="6" s="1"/>
  <c r="C132" i="6"/>
  <c r="O131" i="6"/>
  <c r="P43" i="5"/>
  <c r="M43" i="5"/>
  <c r="S43" i="5" s="1"/>
  <c r="J94" i="5"/>
  <c r="K94" i="5" s="1"/>
  <c r="G118" i="5"/>
  <c r="M118" i="5" s="1"/>
  <c r="J118" i="5" s="1"/>
  <c r="A124" i="5"/>
  <c r="E123" i="5"/>
  <c r="F123" i="5" s="1"/>
  <c r="C123" i="5"/>
  <c r="N123" i="5" s="1"/>
  <c r="O122" i="5"/>
  <c r="J115" i="4"/>
  <c r="E116" i="4"/>
  <c r="F116" i="4" s="1"/>
  <c r="O116" i="4"/>
  <c r="A117" i="4"/>
  <c r="D95" i="5"/>
  <c r="C117" i="4" l="1"/>
  <c r="N117" i="4"/>
  <c r="O117" i="4" s="1"/>
  <c r="J100" i="6"/>
  <c r="K100" i="6" s="1"/>
  <c r="P100" i="6"/>
  <c r="K123" i="6"/>
  <c r="O132" i="6"/>
  <c r="A134" i="6"/>
  <c r="E133" i="6"/>
  <c r="F133" i="6" s="1"/>
  <c r="C133" i="6"/>
  <c r="N133" i="6" s="1"/>
  <c r="J43" i="5"/>
  <c r="K43" i="5" s="1"/>
  <c r="G95" i="5"/>
  <c r="M95" i="5" s="1"/>
  <c r="K118" i="5"/>
  <c r="O123" i="5"/>
  <c r="A125" i="5"/>
  <c r="E124" i="5"/>
  <c r="F124" i="5" s="1"/>
  <c r="C124" i="5"/>
  <c r="N124" i="5" s="1"/>
  <c r="E117" i="4"/>
  <c r="F117" i="4" s="1"/>
  <c r="A118" i="4"/>
  <c r="D124" i="6"/>
  <c r="D101" i="6"/>
  <c r="D44" i="5"/>
  <c r="D119" i="5"/>
  <c r="C118" i="4" l="1"/>
  <c r="N118" i="4"/>
  <c r="N134" i="6"/>
  <c r="G124" i="6"/>
  <c r="M124" i="6" s="1"/>
  <c r="J124" i="6" s="1"/>
  <c r="G101" i="6"/>
  <c r="P101" i="6" s="1"/>
  <c r="O133" i="6"/>
  <c r="A135" i="6"/>
  <c r="E134" i="6"/>
  <c r="F134" i="6" s="1"/>
  <c r="C134" i="6"/>
  <c r="G44" i="5"/>
  <c r="G119" i="5"/>
  <c r="M119" i="5" s="1"/>
  <c r="J119" i="5" s="1"/>
  <c r="A126" i="5"/>
  <c r="E125" i="5"/>
  <c r="F125" i="5" s="1"/>
  <c r="C125" i="5"/>
  <c r="N125" i="5" s="1"/>
  <c r="O124" i="5"/>
  <c r="J95" i="5"/>
  <c r="E118" i="4"/>
  <c r="F118" i="4" s="1"/>
  <c r="O118" i="4"/>
  <c r="A119" i="4"/>
  <c r="C119" i="4" l="1"/>
  <c r="N119" i="4"/>
  <c r="O119" i="4" s="1"/>
  <c r="M101" i="6"/>
  <c r="S101" i="6" s="1"/>
  <c r="K124" i="6"/>
  <c r="A136" i="6"/>
  <c r="E135" i="6"/>
  <c r="F135" i="6" s="1"/>
  <c r="C135" i="6"/>
  <c r="N135" i="6" s="1"/>
  <c r="O134" i="6"/>
  <c r="M44" i="5"/>
  <c r="S44" i="5" s="1"/>
  <c r="P44" i="5"/>
  <c r="K119" i="5"/>
  <c r="K95" i="5"/>
  <c r="O125" i="5"/>
  <c r="A127" i="5"/>
  <c r="E126" i="5"/>
  <c r="F126" i="5" s="1"/>
  <c r="C126" i="5"/>
  <c r="N126" i="5" s="1"/>
  <c r="E119" i="4"/>
  <c r="F119" i="4" s="1"/>
  <c r="A120" i="4"/>
  <c r="D96" i="5"/>
  <c r="D120" i="5"/>
  <c r="D125" i="6"/>
  <c r="C120" i="4" l="1"/>
  <c r="N120" i="4"/>
  <c r="O120" i="4" s="1"/>
  <c r="J101" i="6"/>
  <c r="K101" i="6" s="1"/>
  <c r="G125" i="6"/>
  <c r="M125" i="6" s="1"/>
  <c r="J125" i="6" s="1"/>
  <c r="O135" i="6"/>
  <c r="A137" i="6"/>
  <c r="E136" i="6"/>
  <c r="F136" i="6" s="1"/>
  <c r="C136" i="6"/>
  <c r="N136" i="6" s="1"/>
  <c r="J44" i="5"/>
  <c r="K44" i="5" s="1"/>
  <c r="G120" i="5"/>
  <c r="M120" i="5" s="1"/>
  <c r="J120" i="5" s="1"/>
  <c r="G96" i="5"/>
  <c r="M96" i="5" s="1"/>
  <c r="A128" i="5"/>
  <c r="E127" i="5"/>
  <c r="F127" i="5" s="1"/>
  <c r="C127" i="5"/>
  <c r="N127" i="5" s="1"/>
  <c r="O126" i="5"/>
  <c r="E120" i="4"/>
  <c r="F120" i="4" s="1"/>
  <c r="A121" i="4"/>
  <c r="D45" i="5"/>
  <c r="D102" i="6"/>
  <c r="C121" i="4" l="1"/>
  <c r="N121" i="4"/>
  <c r="O121" i="4" s="1"/>
  <c r="G102" i="6"/>
  <c r="M102" i="6" s="1"/>
  <c r="S102" i="6" s="1"/>
  <c r="A138" i="6"/>
  <c r="E137" i="6"/>
  <c r="F137" i="6" s="1"/>
  <c r="C137" i="6"/>
  <c r="N137" i="6" s="1"/>
  <c r="K125" i="6"/>
  <c r="O136" i="6"/>
  <c r="G45" i="5"/>
  <c r="J96" i="5"/>
  <c r="K96" i="5" s="1"/>
  <c r="O127" i="5"/>
  <c r="A129" i="5"/>
  <c r="E128" i="5"/>
  <c r="F128" i="5" s="1"/>
  <c r="C128" i="5"/>
  <c r="N128" i="5" s="1"/>
  <c r="K120" i="5"/>
  <c r="E121" i="4"/>
  <c r="F121" i="4" s="1"/>
  <c r="A122" i="4"/>
  <c r="D126" i="6"/>
  <c r="D97" i="5"/>
  <c r="D121" i="5"/>
  <c r="C122" i="4" l="1"/>
  <c r="N122" i="4"/>
  <c r="J102" i="6"/>
  <c r="K102" i="6" s="1"/>
  <c r="P102" i="6"/>
  <c r="G126" i="6"/>
  <c r="M126" i="6" s="1"/>
  <c r="J126" i="6" s="1"/>
  <c r="A139" i="6"/>
  <c r="E138" i="6"/>
  <c r="F138" i="6" s="1"/>
  <c r="C138" i="6"/>
  <c r="N138" i="6" s="1"/>
  <c r="O137" i="6"/>
  <c r="P45" i="5"/>
  <c r="P46" i="5" s="1"/>
  <c r="P47" i="5" s="1"/>
  <c r="P48" i="5" s="1"/>
  <c r="P49" i="5" s="1"/>
  <c r="P50" i="5" s="1"/>
  <c r="P51" i="5" s="1"/>
  <c r="P52" i="5" s="1"/>
  <c r="P53" i="5" s="1"/>
  <c r="P54" i="5" s="1"/>
  <c r="P55" i="5" s="1"/>
  <c r="P56" i="5" s="1"/>
  <c r="P57" i="5" s="1"/>
  <c r="P58" i="5" s="1"/>
  <c r="P59" i="5" s="1"/>
  <c r="P60" i="5" s="1"/>
  <c r="P61" i="5" s="1"/>
  <c r="P62" i="5" s="1"/>
  <c r="P63" i="5" s="1"/>
  <c r="P64" i="5" s="1"/>
  <c r="P65" i="5" s="1"/>
  <c r="P66" i="5" s="1"/>
  <c r="P67" i="5" s="1"/>
  <c r="P68" i="5" s="1"/>
  <c r="P69" i="5" s="1"/>
  <c r="P70" i="5" s="1"/>
  <c r="P71" i="5" s="1"/>
  <c r="P72" i="5" s="1"/>
  <c r="P73" i="5" s="1"/>
  <c r="P74" i="5" s="1"/>
  <c r="P75" i="5" s="1"/>
  <c r="P76" i="5" s="1"/>
  <c r="P77" i="5" s="1"/>
  <c r="P78" i="5" s="1"/>
  <c r="P79" i="5" s="1"/>
  <c r="P80" i="5" s="1"/>
  <c r="P81" i="5" s="1"/>
  <c r="P82" i="5" s="1"/>
  <c r="P83" i="5" s="1"/>
  <c r="P84" i="5" s="1"/>
  <c r="P85" i="5" s="1"/>
  <c r="P86" i="5" s="1"/>
  <c r="P87" i="5" s="1"/>
  <c r="P88" i="5" s="1"/>
  <c r="P89" i="5" s="1"/>
  <c r="P90" i="5" s="1"/>
  <c r="P91" i="5" s="1"/>
  <c r="P92" i="5" s="1"/>
  <c r="P93" i="5" s="1"/>
  <c r="P94" i="5" s="1"/>
  <c r="P95" i="5" s="1"/>
  <c r="P96" i="5" s="1"/>
  <c r="M45" i="5"/>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S81" i="5" s="1"/>
  <c r="S82" i="5" s="1"/>
  <c r="S83" i="5" s="1"/>
  <c r="S84" i="5" s="1"/>
  <c r="S85" i="5" s="1"/>
  <c r="S86" i="5" s="1"/>
  <c r="S87" i="5" s="1"/>
  <c r="S88" i="5" s="1"/>
  <c r="S89" i="5" s="1"/>
  <c r="S90" i="5" s="1"/>
  <c r="S91" i="5" s="1"/>
  <c r="S92" i="5" s="1"/>
  <c r="S93" i="5" s="1"/>
  <c r="S94" i="5" s="1"/>
  <c r="S95" i="5" s="1"/>
  <c r="S96" i="5" s="1"/>
  <c r="G97" i="5"/>
  <c r="M97" i="5" s="1"/>
  <c r="G121" i="5"/>
  <c r="M121" i="5" s="1"/>
  <c r="J121" i="5" s="1"/>
  <c r="O128" i="5"/>
  <c r="A130" i="5"/>
  <c r="E129" i="5"/>
  <c r="F129" i="5" s="1"/>
  <c r="C129" i="5"/>
  <c r="N129" i="5" s="1"/>
  <c r="E122" i="4"/>
  <c r="F122" i="4" s="1"/>
  <c r="O122" i="4"/>
  <c r="A123" i="4"/>
  <c r="D103" i="6"/>
  <c r="C123" i="4" l="1"/>
  <c r="N123" i="4"/>
  <c r="N130" i="5"/>
  <c r="G103" i="6"/>
  <c r="P103" i="6" s="1"/>
  <c r="K126" i="6"/>
  <c r="O138" i="6"/>
  <c r="A140" i="6"/>
  <c r="E139" i="6"/>
  <c r="F139" i="6" s="1"/>
  <c r="C139" i="6"/>
  <c r="N139" i="6" s="1"/>
  <c r="P97" i="5"/>
  <c r="S97" i="5"/>
  <c r="J97" i="5"/>
  <c r="K97" i="5" s="1"/>
  <c r="K121" i="5"/>
  <c r="A131" i="5"/>
  <c r="E130" i="5"/>
  <c r="F130" i="5" s="1"/>
  <c r="C130" i="5"/>
  <c r="O129" i="5"/>
  <c r="E123" i="4"/>
  <c r="F123" i="4" s="1"/>
  <c r="O123" i="4"/>
  <c r="A124" i="4"/>
  <c r="D127" i="6"/>
  <c r="D122" i="5"/>
  <c r="D98" i="5"/>
  <c r="C124" i="4" l="1"/>
  <c r="N124" i="4"/>
  <c r="O124" i="4" s="1"/>
  <c r="M103" i="6"/>
  <c r="G127" i="6"/>
  <c r="M127" i="6" s="1"/>
  <c r="J127" i="6" s="1"/>
  <c r="O139" i="6"/>
  <c r="A141" i="6"/>
  <c r="E140" i="6"/>
  <c r="F140" i="6" s="1"/>
  <c r="C140" i="6"/>
  <c r="N140" i="6" s="1"/>
  <c r="G122" i="5"/>
  <c r="M122" i="5" s="1"/>
  <c r="J122" i="5" s="1"/>
  <c r="G98" i="5"/>
  <c r="M98" i="5" s="1"/>
  <c r="S98" i="5" s="1"/>
  <c r="O130" i="5"/>
  <c r="A132" i="5"/>
  <c r="E131" i="5"/>
  <c r="F131" i="5" s="1"/>
  <c r="C131" i="5"/>
  <c r="N131" i="5" s="1"/>
  <c r="E124" i="4"/>
  <c r="F124" i="4" s="1"/>
  <c r="A125" i="4"/>
  <c r="C125" i="4" l="1"/>
  <c r="N125" i="4"/>
  <c r="S103" i="6"/>
  <c r="J103" i="6"/>
  <c r="K103" i="6" s="1"/>
  <c r="K127" i="6"/>
  <c r="O140" i="6"/>
  <c r="A142" i="6"/>
  <c r="E141" i="6"/>
  <c r="F141" i="6" s="1"/>
  <c r="C141" i="6"/>
  <c r="N141" i="6" s="1"/>
  <c r="P98" i="5"/>
  <c r="J98" i="5"/>
  <c r="K98" i="5" s="1"/>
  <c r="A133" i="5"/>
  <c r="E132" i="5"/>
  <c r="F132" i="5" s="1"/>
  <c r="C132" i="5"/>
  <c r="N132" i="5" s="1"/>
  <c r="O131" i="5"/>
  <c r="K122" i="5"/>
  <c r="E125" i="4"/>
  <c r="F125" i="4" s="1"/>
  <c r="O125" i="4"/>
  <c r="A126" i="4"/>
  <c r="D128" i="6"/>
  <c r="D99" i="5"/>
  <c r="D123" i="5"/>
  <c r="D104" i="6"/>
  <c r="C126" i="4" l="1"/>
  <c r="N126" i="4"/>
  <c r="N142" i="6"/>
  <c r="G104" i="6"/>
  <c r="P104" i="6" s="1"/>
  <c r="G128" i="6"/>
  <c r="M128" i="6" s="1"/>
  <c r="J128" i="6" s="1"/>
  <c r="A143" i="6"/>
  <c r="E142" i="6"/>
  <c r="F142" i="6" s="1"/>
  <c r="C142" i="6"/>
  <c r="O141" i="6"/>
  <c r="G123" i="5"/>
  <c r="M123" i="5" s="1"/>
  <c r="J123" i="5" s="1"/>
  <c r="G99" i="5"/>
  <c r="P99" i="5" s="1"/>
  <c r="A134" i="5"/>
  <c r="E133" i="5"/>
  <c r="F133" i="5" s="1"/>
  <c r="C133" i="5"/>
  <c r="N133" i="5" s="1"/>
  <c r="O132" i="5"/>
  <c r="E126" i="4"/>
  <c r="F126" i="4" s="1"/>
  <c r="O126" i="4"/>
  <c r="A127" i="4"/>
  <c r="C127" i="4" l="1"/>
  <c r="N127" i="4"/>
  <c r="O127" i="4" s="1"/>
  <c r="M104" i="6"/>
  <c r="S104" i="6" s="1"/>
  <c r="K128" i="6"/>
  <c r="O142" i="6"/>
  <c r="A144" i="6"/>
  <c r="E143" i="6"/>
  <c r="F143" i="6" s="1"/>
  <c r="C143" i="6"/>
  <c r="M99" i="5"/>
  <c r="S99" i="5" s="1"/>
  <c r="O133" i="5"/>
  <c r="A135" i="5"/>
  <c r="E134" i="5"/>
  <c r="F134" i="5" s="1"/>
  <c r="C134" i="5"/>
  <c r="N134" i="5" s="1"/>
  <c r="K123" i="5"/>
  <c r="E127" i="4"/>
  <c r="F127" i="4" s="1"/>
  <c r="A128" i="4"/>
  <c r="D129" i="6"/>
  <c r="D124" i="5"/>
  <c r="C128" i="4" l="1"/>
  <c r="N128" i="4"/>
  <c r="O128" i="4" s="1"/>
  <c r="N143" i="6"/>
  <c r="O143" i="6" s="1"/>
  <c r="J104" i="6"/>
  <c r="K104" i="6" s="1"/>
  <c r="G129" i="6"/>
  <c r="M129" i="6" s="1"/>
  <c r="J129" i="6" s="1"/>
  <c r="A145" i="6"/>
  <c r="E144" i="6"/>
  <c r="F144" i="6" s="1"/>
  <c r="C144" i="6"/>
  <c r="N144" i="6" s="1"/>
  <c r="J99" i="5"/>
  <c r="K99" i="5" s="1"/>
  <c r="G124" i="5"/>
  <c r="M124" i="5" s="1"/>
  <c r="J124" i="5" s="1"/>
  <c r="O134" i="5"/>
  <c r="A136" i="5"/>
  <c r="E135" i="5"/>
  <c r="F135" i="5" s="1"/>
  <c r="C135" i="5"/>
  <c r="N135" i="5" s="1"/>
  <c r="E128" i="4"/>
  <c r="F128" i="4" s="1"/>
  <c r="A129" i="4"/>
  <c r="D105" i="6"/>
  <c r="D100" i="5"/>
  <c r="C129" i="4" l="1"/>
  <c r="N129" i="4"/>
  <c r="O129" i="4" s="1"/>
  <c r="N145" i="6"/>
  <c r="G105" i="6"/>
  <c r="P105" i="6" s="1"/>
  <c r="K129" i="6"/>
  <c r="O144" i="6"/>
  <c r="A146" i="6"/>
  <c r="E145" i="6"/>
  <c r="F145" i="6" s="1"/>
  <c r="C145" i="6"/>
  <c r="G100" i="5"/>
  <c r="K124" i="5"/>
  <c r="A137" i="5"/>
  <c r="E136" i="5"/>
  <c r="F136" i="5" s="1"/>
  <c r="C136" i="5"/>
  <c r="N136" i="5" s="1"/>
  <c r="O135" i="5"/>
  <c r="E129" i="4"/>
  <c r="F129" i="4" s="1"/>
  <c r="A130" i="4"/>
  <c r="D130" i="6"/>
  <c r="D125" i="5"/>
  <c r="C130" i="4" l="1"/>
  <c r="N130" i="4"/>
  <c r="O130" i="4" s="1"/>
  <c r="M105" i="6"/>
  <c r="S105" i="6" s="1"/>
  <c r="G130" i="6"/>
  <c r="M130" i="6" s="1"/>
  <c r="J130" i="6" s="1"/>
  <c r="O145" i="6"/>
  <c r="A147" i="6"/>
  <c r="E146" i="6"/>
  <c r="F146" i="6" s="1"/>
  <c r="C146" i="6"/>
  <c r="N146" i="6" s="1"/>
  <c r="M100" i="5"/>
  <c r="P100" i="5"/>
  <c r="G125" i="5"/>
  <c r="M125" i="5" s="1"/>
  <c r="J125" i="5" s="1"/>
  <c r="O136" i="5"/>
  <c r="A138" i="5"/>
  <c r="E137" i="5"/>
  <c r="F137" i="5" s="1"/>
  <c r="C137" i="5"/>
  <c r="N137" i="5" s="1"/>
  <c r="E130" i="4"/>
  <c r="F130" i="4" s="1"/>
  <c r="A131" i="4"/>
  <c r="C131" i="4" l="1"/>
  <c r="N131" i="4"/>
  <c r="O131" i="4" s="1"/>
  <c r="J105" i="6"/>
  <c r="K105" i="6" s="1"/>
  <c r="A148" i="6"/>
  <c r="E147" i="6"/>
  <c r="F147" i="6" s="1"/>
  <c r="C147" i="6"/>
  <c r="N147" i="6" s="1"/>
  <c r="K130" i="6"/>
  <c r="O146" i="6"/>
  <c r="S100" i="5"/>
  <c r="J100" i="5"/>
  <c r="K100" i="5" s="1"/>
  <c r="K125" i="5"/>
  <c r="A139" i="5"/>
  <c r="E138" i="5"/>
  <c r="F138" i="5" s="1"/>
  <c r="C138" i="5"/>
  <c r="N138" i="5" s="1"/>
  <c r="O137" i="5"/>
  <c r="E131" i="4"/>
  <c r="F131" i="4" s="1"/>
  <c r="A132" i="4"/>
  <c r="D126" i="5"/>
  <c r="D101" i="5"/>
  <c r="D131" i="6"/>
  <c r="D106" i="6"/>
  <c r="C132" i="4" l="1"/>
  <c r="N132" i="4"/>
  <c r="O132" i="4" s="1"/>
  <c r="G106" i="6"/>
  <c r="P106" i="6" s="1"/>
  <c r="G131" i="6"/>
  <c r="M131" i="6" s="1"/>
  <c r="J131" i="6" s="1"/>
  <c r="A149" i="6"/>
  <c r="E148" i="6"/>
  <c r="F148" i="6" s="1"/>
  <c r="C148" i="6"/>
  <c r="N148" i="6" s="1"/>
  <c r="O147" i="6"/>
  <c r="G101" i="5"/>
  <c r="P101" i="5" s="1"/>
  <c r="G126" i="5"/>
  <c r="M126" i="5" s="1"/>
  <c r="J126" i="5" s="1"/>
  <c r="O138" i="5"/>
  <c r="A140" i="5"/>
  <c r="E139" i="5"/>
  <c r="F139" i="5" s="1"/>
  <c r="C139" i="5"/>
  <c r="N139" i="5" s="1"/>
  <c r="E132" i="4"/>
  <c r="F132" i="4" s="1"/>
  <c r="A133" i="4"/>
  <c r="C133" i="4" l="1"/>
  <c r="N133" i="4"/>
  <c r="N149" i="6"/>
  <c r="M106" i="6"/>
  <c r="S106" i="6" s="1"/>
  <c r="K131" i="6"/>
  <c r="A150" i="6"/>
  <c r="E149" i="6"/>
  <c r="F149" i="6" s="1"/>
  <c r="C149" i="6"/>
  <c r="O148" i="6"/>
  <c r="M101" i="5"/>
  <c r="S101" i="5" s="1"/>
  <c r="O139" i="5"/>
  <c r="A141" i="5"/>
  <c r="E140" i="5"/>
  <c r="F140" i="5" s="1"/>
  <c r="C140" i="5"/>
  <c r="N140" i="5" s="1"/>
  <c r="K126" i="5"/>
  <c r="E133" i="4"/>
  <c r="F133" i="4" s="1"/>
  <c r="O133" i="4"/>
  <c r="A134" i="4"/>
  <c r="D132" i="6"/>
  <c r="D127" i="5"/>
  <c r="C134" i="4" l="1"/>
  <c r="N134" i="4"/>
  <c r="O134" i="4" s="1"/>
  <c r="J106" i="6"/>
  <c r="K106" i="6" s="1"/>
  <c r="G132" i="6"/>
  <c r="M132" i="6" s="1"/>
  <c r="J132" i="6" s="1"/>
  <c r="O149" i="6"/>
  <c r="A151" i="6"/>
  <c r="E150" i="6"/>
  <c r="F150" i="6" s="1"/>
  <c r="C150" i="6"/>
  <c r="N150" i="6" s="1"/>
  <c r="J101" i="5"/>
  <c r="K101" i="5" s="1"/>
  <c r="G127" i="5"/>
  <c r="M127" i="5" s="1"/>
  <c r="J127" i="5" s="1"/>
  <c r="O140" i="5"/>
  <c r="A142" i="5"/>
  <c r="E141" i="5"/>
  <c r="F141" i="5" s="1"/>
  <c r="C141" i="5"/>
  <c r="N141" i="5" s="1"/>
  <c r="E134" i="4"/>
  <c r="F134" i="4" s="1"/>
  <c r="A135" i="4"/>
  <c r="D102" i="5"/>
  <c r="D107" i="6"/>
  <c r="C135" i="4" l="1"/>
  <c r="N135" i="4"/>
  <c r="O135" i="4" s="1"/>
  <c r="G107" i="6"/>
  <c r="P107" i="6" s="1"/>
  <c r="K132" i="6"/>
  <c r="O150" i="6"/>
  <c r="A152" i="6"/>
  <c r="E151" i="6"/>
  <c r="F151" i="6" s="1"/>
  <c r="C151" i="6"/>
  <c r="N151" i="6" s="1"/>
  <c r="G102" i="5"/>
  <c r="P102" i="5" s="1"/>
  <c r="K127" i="5"/>
  <c r="O141" i="5"/>
  <c r="A143" i="5"/>
  <c r="E142" i="5"/>
  <c r="F142" i="5" s="1"/>
  <c r="C142" i="5"/>
  <c r="N142" i="5" s="1"/>
  <c r="E135" i="4"/>
  <c r="F135" i="4" s="1"/>
  <c r="A136" i="4"/>
  <c r="D133" i="6"/>
  <c r="D128" i="5"/>
  <c r="C136" i="4" l="1"/>
  <c r="N136" i="4"/>
  <c r="O136" i="4" s="1"/>
  <c r="M107" i="6"/>
  <c r="S107" i="6" s="1"/>
  <c r="G133" i="6"/>
  <c r="M133" i="6" s="1"/>
  <c r="J133" i="6" s="1"/>
  <c r="A153" i="6"/>
  <c r="E152" i="6"/>
  <c r="F152" i="6" s="1"/>
  <c r="C152" i="6"/>
  <c r="N152" i="6" s="1"/>
  <c r="O151" i="6"/>
  <c r="M102" i="5"/>
  <c r="G128" i="5"/>
  <c r="M128" i="5" s="1"/>
  <c r="J128" i="5" s="1"/>
  <c r="A144" i="5"/>
  <c r="E143" i="5"/>
  <c r="F143" i="5" s="1"/>
  <c r="C143" i="5"/>
  <c r="N143" i="5" s="1"/>
  <c r="O142" i="5"/>
  <c r="E136" i="4"/>
  <c r="F136" i="4" s="1"/>
  <c r="A137" i="4"/>
  <c r="C137" i="4" l="1"/>
  <c r="N137" i="4"/>
  <c r="O137" i="4" s="1"/>
  <c r="J107" i="6"/>
  <c r="K107" i="6" s="1"/>
  <c r="O152" i="6"/>
  <c r="A154" i="6"/>
  <c r="E153" i="6"/>
  <c r="F153" i="6" s="1"/>
  <c r="C153" i="6"/>
  <c r="N153" i="6" s="1"/>
  <c r="K133" i="6"/>
  <c r="S102" i="5"/>
  <c r="J102" i="5"/>
  <c r="K102" i="5" s="1"/>
  <c r="K128" i="5"/>
  <c r="O143" i="5"/>
  <c r="A145" i="5"/>
  <c r="E144" i="5"/>
  <c r="F144" i="5" s="1"/>
  <c r="C144" i="5"/>
  <c r="N144" i="5" s="1"/>
  <c r="E137" i="4"/>
  <c r="F137" i="4" s="1"/>
  <c r="A138" i="4"/>
  <c r="D134" i="6"/>
  <c r="D103" i="5"/>
  <c r="D129" i="5"/>
  <c r="D108" i="6"/>
  <c r="C138" i="4" l="1"/>
  <c r="N138" i="4"/>
  <c r="O138" i="4" s="1"/>
  <c r="G108" i="6"/>
  <c r="G134" i="6"/>
  <c r="M134" i="6" s="1"/>
  <c r="J134" i="6" s="1"/>
  <c r="A155" i="6"/>
  <c r="E154" i="6"/>
  <c r="F154" i="6" s="1"/>
  <c r="C154" i="6"/>
  <c r="N154" i="6" s="1"/>
  <c r="O153" i="6"/>
  <c r="G103" i="5"/>
  <c r="P103" i="5" s="1"/>
  <c r="M103" i="5"/>
  <c r="S103" i="5" s="1"/>
  <c r="G129" i="5"/>
  <c r="M129" i="5" s="1"/>
  <c r="J129" i="5" s="1"/>
  <c r="A146" i="5"/>
  <c r="E145" i="5"/>
  <c r="F145" i="5" s="1"/>
  <c r="C145" i="5"/>
  <c r="N145" i="5" s="1"/>
  <c r="O144" i="5"/>
  <c r="E138" i="4"/>
  <c r="F138" i="4" s="1"/>
  <c r="A139" i="4"/>
  <c r="C139" i="4" l="1"/>
  <c r="N139" i="4"/>
  <c r="N155" i="6"/>
  <c r="M108" i="6"/>
  <c r="P108" i="6"/>
  <c r="O154" i="6"/>
  <c r="A156" i="6"/>
  <c r="E155" i="6"/>
  <c r="F155" i="6" s="1"/>
  <c r="C155" i="6"/>
  <c r="K134" i="6"/>
  <c r="J103" i="5"/>
  <c r="K103" i="5" s="1"/>
  <c r="O145" i="5"/>
  <c r="A147" i="5"/>
  <c r="E146" i="5"/>
  <c r="F146" i="5" s="1"/>
  <c r="C146" i="5"/>
  <c r="N146" i="5" s="1"/>
  <c r="K129" i="5"/>
  <c r="E139" i="4"/>
  <c r="F139" i="4" s="1"/>
  <c r="O139" i="4"/>
  <c r="A140" i="4"/>
  <c r="D135" i="6"/>
  <c r="D104" i="5"/>
  <c r="D130" i="5"/>
  <c r="C140" i="4" l="1"/>
  <c r="N140" i="4"/>
  <c r="O140" i="4" s="1"/>
  <c r="S108" i="6"/>
  <c r="J108" i="6"/>
  <c r="K108" i="6" s="1"/>
  <c r="G135" i="6"/>
  <c r="M135" i="6" s="1"/>
  <c r="J135" i="6" s="1"/>
  <c r="O155" i="6"/>
  <c r="A157" i="6"/>
  <c r="E156" i="6"/>
  <c r="F156" i="6" s="1"/>
  <c r="C156" i="6"/>
  <c r="N156" i="6" s="1"/>
  <c r="G104" i="5"/>
  <c r="P104" i="5" s="1"/>
  <c r="G130" i="5"/>
  <c r="M130" i="5" s="1"/>
  <c r="J130" i="5" s="1"/>
  <c r="O146" i="5"/>
  <c r="A148" i="5"/>
  <c r="E147" i="5"/>
  <c r="F147" i="5" s="1"/>
  <c r="C147" i="5"/>
  <c r="N147" i="5" s="1"/>
  <c r="E140" i="4"/>
  <c r="F140" i="4" s="1"/>
  <c r="A141" i="4"/>
  <c r="D109" i="6"/>
  <c r="C141" i="4" l="1"/>
  <c r="N141" i="4"/>
  <c r="N157" i="6"/>
  <c r="G109" i="6"/>
  <c r="P109" i="6" s="1"/>
  <c r="K135" i="6"/>
  <c r="A158" i="6"/>
  <c r="E157" i="6"/>
  <c r="F157" i="6" s="1"/>
  <c r="C157" i="6"/>
  <c r="O156" i="6"/>
  <c r="M104" i="5"/>
  <c r="S104" i="5" s="1"/>
  <c r="K130" i="5"/>
  <c r="A149" i="5"/>
  <c r="E148" i="5"/>
  <c r="F148" i="5" s="1"/>
  <c r="C148" i="5"/>
  <c r="N148" i="5" s="1"/>
  <c r="O147" i="5"/>
  <c r="E141" i="4"/>
  <c r="F141" i="4" s="1"/>
  <c r="O141" i="4"/>
  <c r="A142" i="4"/>
  <c r="D131" i="5"/>
  <c r="D136" i="6"/>
  <c r="C142" i="4" l="1"/>
  <c r="N142" i="4"/>
  <c r="O142" i="4" s="1"/>
  <c r="M109" i="6"/>
  <c r="S109" i="6" s="1"/>
  <c r="G136" i="6"/>
  <c r="M136" i="6" s="1"/>
  <c r="J136" i="6" s="1"/>
  <c r="O157" i="6"/>
  <c r="A159" i="6"/>
  <c r="E158" i="6"/>
  <c r="F158" i="6" s="1"/>
  <c r="C158" i="6"/>
  <c r="N158" i="6" s="1"/>
  <c r="J104" i="5"/>
  <c r="K104" i="5" s="1"/>
  <c r="G131" i="5"/>
  <c r="M131" i="5" s="1"/>
  <c r="J131" i="5" s="1"/>
  <c r="O148" i="5"/>
  <c r="A150" i="5"/>
  <c r="E149" i="5"/>
  <c r="F149" i="5" s="1"/>
  <c r="C149" i="5"/>
  <c r="N149" i="5" s="1"/>
  <c r="E142" i="4"/>
  <c r="F142" i="4" s="1"/>
  <c r="A143" i="4"/>
  <c r="D105" i="5"/>
  <c r="C143" i="4" l="1"/>
  <c r="N143" i="4"/>
  <c r="O143" i="4" s="1"/>
  <c r="J109" i="6"/>
  <c r="K109" i="6" s="1"/>
  <c r="O158" i="6"/>
  <c r="A160" i="6"/>
  <c r="E159" i="6"/>
  <c r="F159" i="6" s="1"/>
  <c r="C159" i="6"/>
  <c r="N159" i="6" s="1"/>
  <c r="K136" i="6"/>
  <c r="G105" i="5"/>
  <c r="K131" i="5"/>
  <c r="A151" i="5"/>
  <c r="E150" i="5"/>
  <c r="F150" i="5" s="1"/>
  <c r="C150" i="5"/>
  <c r="N150" i="5" s="1"/>
  <c r="O149" i="5"/>
  <c r="E143" i="4"/>
  <c r="F143" i="4" s="1"/>
  <c r="A144" i="4"/>
  <c r="D137" i="6"/>
  <c r="D132" i="5"/>
  <c r="D110" i="6"/>
  <c r="C144" i="4" l="1"/>
  <c r="N144" i="4"/>
  <c r="O144" i="4" s="1"/>
  <c r="G110" i="6"/>
  <c r="P110" i="6" s="1"/>
  <c r="G137" i="6"/>
  <c r="M137" i="6" s="1"/>
  <c r="J137" i="6" s="1"/>
  <c r="O159" i="6"/>
  <c r="A161" i="6"/>
  <c r="E160" i="6"/>
  <c r="F160" i="6" s="1"/>
  <c r="C160" i="6"/>
  <c r="N160" i="6" s="1"/>
  <c r="P105" i="5"/>
  <c r="M105" i="5"/>
  <c r="S105" i="5" s="1"/>
  <c r="G132" i="5"/>
  <c r="M132" i="5" s="1"/>
  <c r="J132" i="5" s="1"/>
  <c r="O150" i="5"/>
  <c r="A152" i="5"/>
  <c r="E151" i="5"/>
  <c r="F151" i="5" s="1"/>
  <c r="C151" i="5"/>
  <c r="N151" i="5" s="1"/>
  <c r="E144" i="4"/>
  <c r="F144" i="4" s="1"/>
  <c r="A145" i="4"/>
  <c r="C145" i="4" l="1"/>
  <c r="N145" i="4"/>
  <c r="O145" i="4" s="1"/>
  <c r="M110" i="6"/>
  <c r="S110" i="6" s="1"/>
  <c r="K137" i="6"/>
  <c r="O160" i="6"/>
  <c r="E161" i="6"/>
  <c r="F161" i="6" s="1"/>
  <c r="C161" i="6"/>
  <c r="J105" i="5"/>
  <c r="A153" i="5"/>
  <c r="E152" i="5"/>
  <c r="F152" i="5" s="1"/>
  <c r="C152" i="5"/>
  <c r="N152" i="5" s="1"/>
  <c r="O151" i="5"/>
  <c r="K132" i="5"/>
  <c r="E145" i="4"/>
  <c r="F145" i="4" s="1"/>
  <c r="A146" i="4"/>
  <c r="D138" i="6"/>
  <c r="D133" i="5"/>
  <c r="C146" i="4" l="1"/>
  <c r="N146" i="4"/>
  <c r="O161" i="6"/>
  <c r="N161" i="6"/>
  <c r="J110" i="6"/>
  <c r="K110" i="6" s="1"/>
  <c r="G138" i="6"/>
  <c r="M138" i="6" s="1"/>
  <c r="J138" i="6" s="1"/>
  <c r="K105" i="5"/>
  <c r="G133" i="5"/>
  <c r="M133" i="5" s="1"/>
  <c r="J133" i="5" s="1"/>
  <c r="A154" i="5"/>
  <c r="E153" i="5"/>
  <c r="F153" i="5" s="1"/>
  <c r="C153" i="5"/>
  <c r="N153" i="5" s="1"/>
  <c r="O152" i="5"/>
  <c r="E146" i="4"/>
  <c r="F146" i="4" s="1"/>
  <c r="O146" i="4"/>
  <c r="A147" i="4"/>
  <c r="D111" i="6"/>
  <c r="D106" i="5"/>
  <c r="C147" i="4" l="1"/>
  <c r="N147" i="4"/>
  <c r="G111" i="6"/>
  <c r="P111" i="6" s="1"/>
  <c r="K138" i="6"/>
  <c r="G106" i="5"/>
  <c r="O153" i="5"/>
  <c r="A155" i="5"/>
  <c r="E154" i="5"/>
  <c r="F154" i="5" s="1"/>
  <c r="C154" i="5"/>
  <c r="N154" i="5" s="1"/>
  <c r="K133" i="5"/>
  <c r="E147" i="4"/>
  <c r="F147" i="4" s="1"/>
  <c r="O147" i="4"/>
  <c r="A148" i="4"/>
  <c r="D139" i="6"/>
  <c r="D134" i="5"/>
  <c r="C148" i="4" l="1"/>
  <c r="N148" i="4"/>
  <c r="M111" i="6"/>
  <c r="S111" i="6" s="1"/>
  <c r="G139" i="6"/>
  <c r="M139" i="6" s="1"/>
  <c r="J139" i="6" s="1"/>
  <c r="M106" i="5"/>
  <c r="S106" i="5" s="1"/>
  <c r="P106" i="5"/>
  <c r="G134" i="5"/>
  <c r="M134" i="5" s="1"/>
  <c r="J134" i="5" s="1"/>
  <c r="A156" i="5"/>
  <c r="E155" i="5"/>
  <c r="F155" i="5" s="1"/>
  <c r="C155" i="5"/>
  <c r="O154" i="5"/>
  <c r="E148" i="4"/>
  <c r="F148" i="4" s="1"/>
  <c r="O148" i="4"/>
  <c r="A149" i="4"/>
  <c r="N155" i="5" l="1"/>
  <c r="O155" i="5" s="1"/>
  <c r="C149" i="4"/>
  <c r="N149" i="4"/>
  <c r="O149" i="4" s="1"/>
  <c r="N156" i="5"/>
  <c r="J111" i="6"/>
  <c r="K111" i="6" s="1"/>
  <c r="K139" i="6"/>
  <c r="J106" i="5"/>
  <c r="K106" i="5" s="1"/>
  <c r="K134" i="5"/>
  <c r="A157" i="5"/>
  <c r="E156" i="5"/>
  <c r="F156" i="5" s="1"/>
  <c r="C156" i="5"/>
  <c r="E149" i="4"/>
  <c r="F149" i="4" s="1"/>
  <c r="A150" i="4"/>
  <c r="D140" i="6"/>
  <c r="D135" i="5"/>
  <c r="D112" i="6"/>
  <c r="D107" i="5"/>
  <c r="C150" i="4" l="1"/>
  <c r="N150" i="4"/>
  <c r="N157" i="5"/>
  <c r="G112" i="6"/>
  <c r="M112" i="6" s="1"/>
  <c r="G140" i="6"/>
  <c r="M140" i="6" s="1"/>
  <c r="J140" i="6" s="1"/>
  <c r="G107" i="5"/>
  <c r="G135" i="5"/>
  <c r="M135" i="5" s="1"/>
  <c r="J135" i="5" s="1"/>
  <c r="A158" i="5"/>
  <c r="E157" i="5"/>
  <c r="F157" i="5" s="1"/>
  <c r="C157" i="5"/>
  <c r="O156" i="5"/>
  <c r="E150" i="4"/>
  <c r="F150" i="4" s="1"/>
  <c r="O150" i="4"/>
  <c r="A151" i="4"/>
  <c r="C151" i="4" l="1"/>
  <c r="N151" i="4"/>
  <c r="P112" i="6"/>
  <c r="S112" i="6"/>
  <c r="J112" i="6"/>
  <c r="K112" i="6" s="1"/>
  <c r="K140" i="6"/>
  <c r="P107" i="5"/>
  <c r="M107" i="5"/>
  <c r="S107" i="5" s="1"/>
  <c r="K135" i="5"/>
  <c r="A159" i="5"/>
  <c r="E158" i="5"/>
  <c r="F158" i="5" s="1"/>
  <c r="C158" i="5"/>
  <c r="N158" i="5" s="1"/>
  <c r="O157" i="5"/>
  <c r="E151" i="4"/>
  <c r="F151" i="4" s="1"/>
  <c r="O151" i="4"/>
  <c r="A152" i="4"/>
  <c r="D136" i="5"/>
  <c r="D141" i="6"/>
  <c r="D113" i="6"/>
  <c r="C152" i="4" l="1"/>
  <c r="N152" i="4"/>
  <c r="O152" i="4" s="1"/>
  <c r="G113" i="6"/>
  <c r="P113" i="6" s="1"/>
  <c r="G141" i="6"/>
  <c r="M141" i="6" s="1"/>
  <c r="J141" i="6" s="1"/>
  <c r="J107" i="5"/>
  <c r="G136" i="5"/>
  <c r="M136" i="5" s="1"/>
  <c r="J136" i="5" s="1"/>
  <c r="O158" i="5"/>
  <c r="A160" i="5"/>
  <c r="E159" i="5"/>
  <c r="F159" i="5" s="1"/>
  <c r="C159" i="5"/>
  <c r="N159" i="5" s="1"/>
  <c r="E152" i="4"/>
  <c r="F152" i="4" s="1"/>
  <c r="A153" i="4"/>
  <c r="C153" i="4" l="1"/>
  <c r="N153" i="4"/>
  <c r="O153" i="4" s="1"/>
  <c r="M113" i="6"/>
  <c r="S113" i="6" s="1"/>
  <c r="K141" i="6"/>
  <c r="K107" i="5"/>
  <c r="K136" i="5"/>
  <c r="A161" i="5"/>
  <c r="E160" i="5"/>
  <c r="F160" i="5" s="1"/>
  <c r="C160" i="5"/>
  <c r="N160" i="5" s="1"/>
  <c r="O159" i="5"/>
  <c r="E153" i="4"/>
  <c r="F153" i="4" s="1"/>
  <c r="A154" i="4"/>
  <c r="D108" i="5"/>
  <c r="D137" i="5"/>
  <c r="D142" i="6"/>
  <c r="C154" i="4" l="1"/>
  <c r="N154" i="4"/>
  <c r="J113" i="6"/>
  <c r="K113" i="6" s="1"/>
  <c r="G142" i="6"/>
  <c r="M142" i="6" s="1"/>
  <c r="J142" i="6" s="1"/>
  <c r="G108" i="5"/>
  <c r="G137" i="5"/>
  <c r="M137" i="5" s="1"/>
  <c r="J137" i="5" s="1"/>
  <c r="O160" i="5"/>
  <c r="E161" i="5"/>
  <c r="F161" i="5" s="1"/>
  <c r="C161" i="5"/>
  <c r="N161" i="5" s="1"/>
  <c r="E154" i="4"/>
  <c r="F154" i="4" s="1"/>
  <c r="O154" i="4"/>
  <c r="A155" i="4"/>
  <c r="D114" i="6"/>
  <c r="G114" i="6" l="1"/>
  <c r="M114" i="6" s="1"/>
  <c r="S114" i="6" s="1"/>
  <c r="K142" i="6"/>
  <c r="P108" i="5"/>
  <c r="M108" i="5"/>
  <c r="S108" i="5" s="1"/>
  <c r="O161" i="5"/>
  <c r="K137" i="5"/>
  <c r="C155" i="4"/>
  <c r="A156" i="4"/>
  <c r="E155" i="4"/>
  <c r="F155" i="4" s="1"/>
  <c r="D143" i="6"/>
  <c r="D138" i="5"/>
  <c r="C156" i="4" l="1"/>
  <c r="N156" i="4"/>
  <c r="O156" i="4" s="1"/>
  <c r="N155" i="4"/>
  <c r="O155" i="4" s="1"/>
  <c r="P114" i="6"/>
  <c r="J114" i="6"/>
  <c r="K114" i="6" s="1"/>
  <c r="G143" i="6"/>
  <c r="M143" i="6" s="1"/>
  <c r="J108" i="5"/>
  <c r="K108" i="5" s="1"/>
  <c r="G138" i="5"/>
  <c r="M138" i="5" s="1"/>
  <c r="J138" i="5" s="1"/>
  <c r="E156" i="4"/>
  <c r="F156" i="4" s="1"/>
  <c r="A157" i="4"/>
  <c r="D115" i="6"/>
  <c r="D109" i="5"/>
  <c r="C157" i="4" l="1"/>
  <c r="N157" i="4"/>
  <c r="G115" i="6"/>
  <c r="J143" i="6"/>
  <c r="G109" i="5"/>
  <c r="K138" i="5"/>
  <c r="E157" i="4"/>
  <c r="F157" i="4" s="1"/>
  <c r="O157" i="4"/>
  <c r="A158" i="4"/>
  <c r="D139" i="5"/>
  <c r="C158" i="4" l="1"/>
  <c r="N158" i="4"/>
  <c r="O158" i="4" s="1"/>
  <c r="P115" i="6"/>
  <c r="P116" i="6" s="1"/>
  <c r="P117" i="6" s="1"/>
  <c r="P118" i="6" s="1"/>
  <c r="P119" i="6" s="1"/>
  <c r="P120" i="6" s="1"/>
  <c r="P121" i="6" s="1"/>
  <c r="P122" i="6" s="1"/>
  <c r="P123" i="6" s="1"/>
  <c r="P124" i="6" s="1"/>
  <c r="P125" i="6" s="1"/>
  <c r="P126" i="6" s="1"/>
  <c r="P127" i="6" s="1"/>
  <c r="P128" i="6" s="1"/>
  <c r="P129" i="6" s="1"/>
  <c r="P130" i="6" s="1"/>
  <c r="P131" i="6" s="1"/>
  <c r="P132" i="6" s="1"/>
  <c r="P133" i="6" s="1"/>
  <c r="P134" i="6" s="1"/>
  <c r="P135" i="6" s="1"/>
  <c r="P136" i="6" s="1"/>
  <c r="P137" i="6" s="1"/>
  <c r="P138" i="6" s="1"/>
  <c r="P139" i="6" s="1"/>
  <c r="P140" i="6" s="1"/>
  <c r="P141" i="6" s="1"/>
  <c r="P142" i="6" s="1"/>
  <c r="P143" i="6" s="1"/>
  <c r="M115" i="6"/>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K143" i="6"/>
  <c r="M109" i="5"/>
  <c r="S109" i="5" s="1"/>
  <c r="P109" i="5"/>
  <c r="G139" i="5"/>
  <c r="M139" i="5" s="1"/>
  <c r="J139" i="5" s="1"/>
  <c r="E158" i="4"/>
  <c r="F158" i="4" s="1"/>
  <c r="A159" i="4"/>
  <c r="D144" i="6"/>
  <c r="C159" i="4" l="1"/>
  <c r="N159" i="4"/>
  <c r="O159" i="4" s="1"/>
  <c r="G144" i="6"/>
  <c r="P144" i="6" s="1"/>
  <c r="J109" i="5"/>
  <c r="K109" i="5" s="1"/>
  <c r="K139" i="5"/>
  <c r="E159" i="4"/>
  <c r="F159" i="4" s="1"/>
  <c r="A160" i="4"/>
  <c r="D140" i="5"/>
  <c r="D110" i="5"/>
  <c r="C160" i="4" l="1"/>
  <c r="N160" i="4"/>
  <c r="O160" i="4" s="1"/>
  <c r="M144" i="6"/>
  <c r="S144" i="6" s="1"/>
  <c r="G110" i="5"/>
  <c r="G140" i="5"/>
  <c r="M140" i="5" s="1"/>
  <c r="J140" i="5" s="1"/>
  <c r="E160" i="4"/>
  <c r="F160" i="4" s="1"/>
  <c r="A161" i="4"/>
  <c r="J144" i="6" l="1"/>
  <c r="K144" i="6" s="1"/>
  <c r="P110" i="5"/>
  <c r="M110" i="5"/>
  <c r="S110" i="5" s="1"/>
  <c r="K140" i="5"/>
  <c r="C161" i="4"/>
  <c r="N161" i="4" s="1"/>
  <c r="E161" i="4"/>
  <c r="F161" i="4" s="1"/>
  <c r="D141" i="5"/>
  <c r="D145" i="6"/>
  <c r="G145" i="6" l="1"/>
  <c r="P145" i="6" s="1"/>
  <c r="J110" i="5"/>
  <c r="K110" i="5" s="1"/>
  <c r="G141" i="5"/>
  <c r="M141" i="5" s="1"/>
  <c r="J141" i="5" s="1"/>
  <c r="O161" i="4"/>
  <c r="D9" i="4"/>
  <c r="D111" i="5"/>
  <c r="M145" i="6" l="1"/>
  <c r="S145" i="6" s="1"/>
  <c r="G111" i="5"/>
  <c r="K141" i="5"/>
  <c r="G9" i="4"/>
  <c r="D142" i="5"/>
  <c r="J145" i="6" l="1"/>
  <c r="K145" i="6" s="1"/>
  <c r="M111" i="5"/>
  <c r="S111" i="5" s="1"/>
  <c r="P111" i="5"/>
  <c r="G142" i="5"/>
  <c r="M142" i="5" s="1"/>
  <c r="J142" i="5" s="1"/>
  <c r="P9" i="4"/>
  <c r="M9" i="4"/>
  <c r="D146" i="6"/>
  <c r="J111" i="5" l="1"/>
  <c r="K111" i="5" s="1"/>
  <c r="G146" i="6"/>
  <c r="P146" i="6" s="1"/>
  <c r="K142" i="5"/>
  <c r="J9" i="4"/>
  <c r="K9" i="4" s="1"/>
  <c r="S9" i="4"/>
  <c r="D10" i="4"/>
  <c r="D143" i="5"/>
  <c r="D112" i="5"/>
  <c r="M146" i="6" l="1"/>
  <c r="S146" i="6" s="1"/>
  <c r="G112" i="5"/>
  <c r="G143" i="5"/>
  <c r="G10" i="4"/>
  <c r="J146" i="6" l="1"/>
  <c r="K146" i="6" s="1"/>
  <c r="M112" i="5"/>
  <c r="S112" i="5" s="1"/>
  <c r="P112" i="5"/>
  <c r="M143" i="5"/>
  <c r="J143" i="5" s="1"/>
  <c r="K143" i="5" s="1"/>
  <c r="P10" i="4"/>
  <c r="M10" i="4"/>
  <c r="D147" i="6"/>
  <c r="D144" i="5"/>
  <c r="G147" i="6" l="1"/>
  <c r="P147" i="6" s="1"/>
  <c r="J112" i="5"/>
  <c r="K112" i="5" s="1"/>
  <c r="G144" i="5"/>
  <c r="M144" i="5" s="1"/>
  <c r="J144" i="5" s="1"/>
  <c r="J10" i="4"/>
  <c r="K10" i="4" s="1"/>
  <c r="S10" i="4"/>
  <c r="D113" i="5"/>
  <c r="D11" i="4"/>
  <c r="M147" i="6" l="1"/>
  <c r="S147" i="6" s="1"/>
  <c r="G113" i="5"/>
  <c r="K144" i="5"/>
  <c r="G11" i="4"/>
  <c r="P11" i="4" s="1"/>
  <c r="D145" i="5"/>
  <c r="J147" i="6" l="1"/>
  <c r="K147" i="6" s="1"/>
  <c r="M113" i="5"/>
  <c r="S113" i="5" s="1"/>
  <c r="P113" i="5"/>
  <c r="G145" i="5"/>
  <c r="M145" i="5" s="1"/>
  <c r="M11" i="4"/>
  <c r="J11" i="4" s="1"/>
  <c r="K11" i="4" s="1"/>
  <c r="D148" i="6"/>
  <c r="D12" i="4"/>
  <c r="G148" i="6" l="1"/>
  <c r="P148" i="6" s="1"/>
  <c r="J113" i="5"/>
  <c r="K113" i="5" s="1"/>
  <c r="J145" i="5"/>
  <c r="S11" i="4"/>
  <c r="G12" i="4"/>
  <c r="P12" i="4" s="1"/>
  <c r="D114" i="5"/>
  <c r="M148" i="6" l="1"/>
  <c r="S148" i="6" s="1"/>
  <c r="G114" i="5"/>
  <c r="K145" i="5"/>
  <c r="M12" i="4"/>
  <c r="J12" i="4" s="1"/>
  <c r="K12" i="4" s="1"/>
  <c r="D146" i="5"/>
  <c r="D13" i="4"/>
  <c r="J148" i="6" l="1"/>
  <c r="K148" i="6" s="1"/>
  <c r="M114" i="5"/>
  <c r="S114" i="5" s="1"/>
  <c r="P114" i="5"/>
  <c r="G146" i="5"/>
  <c r="M146" i="5" s="1"/>
  <c r="S12" i="4"/>
  <c r="G13" i="4"/>
  <c r="P13" i="4" s="1"/>
  <c r="D149" i="6"/>
  <c r="G149" i="6" l="1"/>
  <c r="P149" i="6" s="1"/>
  <c r="J114" i="5"/>
  <c r="J146" i="5"/>
  <c r="M13" i="4"/>
  <c r="J13" i="4" s="1"/>
  <c r="K13" i="4" s="1"/>
  <c r="D14" i="4"/>
  <c r="M149" i="6" l="1"/>
  <c r="S149" i="6" s="1"/>
  <c r="K114" i="5"/>
  <c r="K146" i="5"/>
  <c r="S13" i="4"/>
  <c r="G14" i="4"/>
  <c r="P14" i="4" s="1"/>
  <c r="D147" i="5"/>
  <c r="D115" i="5"/>
  <c r="J149" i="6" l="1"/>
  <c r="K149" i="6" s="1"/>
  <c r="G115" i="5"/>
  <c r="G147" i="5"/>
  <c r="M147" i="5" s="1"/>
  <c r="M14" i="4"/>
  <c r="S14" i="4" s="1"/>
  <c r="D150" i="6"/>
  <c r="G150" i="6" l="1"/>
  <c r="P150" i="6" s="1"/>
  <c r="P115" i="5"/>
  <c r="P116" i="5" s="1"/>
  <c r="P117" i="5" s="1"/>
  <c r="P118" i="5" s="1"/>
  <c r="P119" i="5" s="1"/>
  <c r="P120" i="5" s="1"/>
  <c r="P121" i="5" s="1"/>
  <c r="P122" i="5" s="1"/>
  <c r="P123" i="5" s="1"/>
  <c r="P124" i="5" s="1"/>
  <c r="P125" i="5" s="1"/>
  <c r="P126" i="5" s="1"/>
  <c r="P127" i="5" s="1"/>
  <c r="P128" i="5" s="1"/>
  <c r="P129" i="5" s="1"/>
  <c r="P130" i="5" s="1"/>
  <c r="P131" i="5" s="1"/>
  <c r="P132" i="5" s="1"/>
  <c r="P133" i="5" s="1"/>
  <c r="P134" i="5" s="1"/>
  <c r="P135" i="5" s="1"/>
  <c r="P136" i="5" s="1"/>
  <c r="P137" i="5" s="1"/>
  <c r="P138" i="5" s="1"/>
  <c r="P139" i="5" s="1"/>
  <c r="P140" i="5" s="1"/>
  <c r="P141" i="5" s="1"/>
  <c r="P142" i="5" s="1"/>
  <c r="P143" i="5" s="1"/>
  <c r="P144" i="5" s="1"/>
  <c r="P145" i="5" s="1"/>
  <c r="P146" i="5" s="1"/>
  <c r="P147" i="5" s="1"/>
  <c r="M115" i="5"/>
  <c r="S115" i="5" s="1"/>
  <c r="S116" i="5" s="1"/>
  <c r="S117" i="5" s="1"/>
  <c r="S118" i="5" s="1"/>
  <c r="S119" i="5" s="1"/>
  <c r="S120" i="5" s="1"/>
  <c r="S121" i="5" s="1"/>
  <c r="S122" i="5" s="1"/>
  <c r="S123" i="5" s="1"/>
  <c r="S124" i="5" s="1"/>
  <c r="S125" i="5" s="1"/>
  <c r="S126" i="5" s="1"/>
  <c r="S127" i="5" s="1"/>
  <c r="S128" i="5" s="1"/>
  <c r="S129" i="5" s="1"/>
  <c r="S130" i="5" s="1"/>
  <c r="S131" i="5" s="1"/>
  <c r="S132" i="5" s="1"/>
  <c r="S133" i="5" s="1"/>
  <c r="S134" i="5" s="1"/>
  <c r="S135" i="5" s="1"/>
  <c r="S136" i="5" s="1"/>
  <c r="S137" i="5" s="1"/>
  <c r="S138" i="5" s="1"/>
  <c r="S139" i="5" s="1"/>
  <c r="S140" i="5" s="1"/>
  <c r="S141" i="5" s="1"/>
  <c r="S142" i="5" s="1"/>
  <c r="S143" i="5" s="1"/>
  <c r="S144" i="5" s="1"/>
  <c r="S145" i="5" s="1"/>
  <c r="S146" i="5" s="1"/>
  <c r="S147" i="5" s="1"/>
  <c r="J147" i="5"/>
  <c r="J14" i="4"/>
  <c r="K14" i="4" s="1"/>
  <c r="D15" i="4"/>
  <c r="M150" i="6" l="1"/>
  <c r="S150" i="6" s="1"/>
  <c r="K147" i="5"/>
  <c r="G15" i="4"/>
  <c r="P15" i="4" s="1"/>
  <c r="D148" i="5"/>
  <c r="J150" i="6" l="1"/>
  <c r="K150" i="6" s="1"/>
  <c r="G148" i="5"/>
  <c r="P148" i="5" s="1"/>
  <c r="M15" i="4"/>
  <c r="J15" i="4" s="1"/>
  <c r="K15" i="4" s="1"/>
  <c r="D151" i="6"/>
  <c r="D16" i="4"/>
  <c r="G151" i="6" l="1"/>
  <c r="P151" i="6" s="1"/>
  <c r="M148" i="5"/>
  <c r="S148" i="5" s="1"/>
  <c r="G16" i="4"/>
  <c r="P16" i="4" s="1"/>
  <c r="S15" i="4"/>
  <c r="M151" i="6" l="1"/>
  <c r="S151" i="6" s="1"/>
  <c r="J148" i="5"/>
  <c r="K148" i="5" s="1"/>
  <c r="M16" i="4"/>
  <c r="S16" i="4" s="1"/>
  <c r="D149" i="5"/>
  <c r="J151" i="6" l="1"/>
  <c r="K151" i="6" s="1"/>
  <c r="G149" i="5"/>
  <c r="P149" i="5" s="1"/>
  <c r="J16" i="4"/>
  <c r="K16" i="4" s="1"/>
  <c r="D152" i="6"/>
  <c r="D17" i="4"/>
  <c r="G152" i="6" l="1"/>
  <c r="P152" i="6" s="1"/>
  <c r="M149" i="5"/>
  <c r="S149" i="5" s="1"/>
  <c r="G17" i="4"/>
  <c r="M17" i="4" s="1"/>
  <c r="S17" i="4" s="1"/>
  <c r="M152" i="6" l="1"/>
  <c r="S152" i="6" s="1"/>
  <c r="J149" i="5"/>
  <c r="K149" i="5" s="1"/>
  <c r="P17" i="4"/>
  <c r="J17" i="4"/>
  <c r="K17" i="4" s="1"/>
  <c r="D18" i="4"/>
  <c r="D150" i="5"/>
  <c r="J152" i="6" l="1"/>
  <c r="K152" i="6" s="1"/>
  <c r="G150" i="5"/>
  <c r="P150" i="5" s="1"/>
  <c r="G18" i="4"/>
  <c r="M18" i="4" s="1"/>
  <c r="S18" i="4" s="1"/>
  <c r="K45" i="4"/>
  <c r="D46" i="4"/>
  <c r="D153" i="6"/>
  <c r="G153" i="6" l="1"/>
  <c r="P153" i="6" s="1"/>
  <c r="M150" i="5"/>
  <c r="S150" i="5" s="1"/>
  <c r="J18" i="4"/>
  <c r="K18" i="4" s="1"/>
  <c r="P18" i="4"/>
  <c r="G46" i="4"/>
  <c r="M46" i="4" s="1"/>
  <c r="J46" i="4" s="1"/>
  <c r="D19" i="4"/>
  <c r="M153" i="6" l="1"/>
  <c r="S153" i="6" s="1"/>
  <c r="J150" i="5"/>
  <c r="K150" i="5" s="1"/>
  <c r="G19" i="4"/>
  <c r="M19" i="4" s="1"/>
  <c r="S19" i="4" s="1"/>
  <c r="K46" i="4"/>
  <c r="D47" i="4"/>
  <c r="D151" i="5"/>
  <c r="J153" i="6" l="1"/>
  <c r="K153" i="6" s="1"/>
  <c r="G151" i="5"/>
  <c r="P151" i="5" s="1"/>
  <c r="P19" i="4"/>
  <c r="J19" i="4"/>
  <c r="K19" i="4" s="1"/>
  <c r="G47" i="4"/>
  <c r="M47" i="4" s="1"/>
  <c r="J47" i="4" s="1"/>
  <c r="D154" i="6"/>
  <c r="D20" i="4"/>
  <c r="G154" i="6" l="1"/>
  <c r="P154" i="6" s="1"/>
  <c r="M151" i="5"/>
  <c r="S151" i="5" s="1"/>
  <c r="G20" i="4"/>
  <c r="P20" i="4" s="1"/>
  <c r="K47" i="4"/>
  <c r="D48" i="4"/>
  <c r="M154" i="6" l="1"/>
  <c r="S154" i="6" s="1"/>
  <c r="J151" i="5"/>
  <c r="K151" i="5" s="1"/>
  <c r="M20" i="4"/>
  <c r="S20" i="4" s="1"/>
  <c r="G48" i="4"/>
  <c r="D152" i="5"/>
  <c r="J154" i="6" l="1"/>
  <c r="K154" i="6" s="1"/>
  <c r="G152" i="5"/>
  <c r="P152" i="5" s="1"/>
  <c r="J20" i="4"/>
  <c r="K20" i="4" s="1"/>
  <c r="M48" i="4"/>
  <c r="J48" i="4" s="1"/>
  <c r="K48" i="4" s="1"/>
  <c r="D155" i="6"/>
  <c r="D21" i="4"/>
  <c r="D49" i="4"/>
  <c r="G155" i="6" l="1"/>
  <c r="P155" i="6" s="1"/>
  <c r="M152" i="5"/>
  <c r="S152" i="5" s="1"/>
  <c r="G21" i="4"/>
  <c r="P21" i="4" s="1"/>
  <c r="G49" i="4"/>
  <c r="M49" i="4" s="1"/>
  <c r="J49" i="4" s="1"/>
  <c r="M155" i="6" l="1"/>
  <c r="S155" i="6" s="1"/>
  <c r="J152" i="5"/>
  <c r="K152" i="5" s="1"/>
  <c r="M21" i="4"/>
  <c r="S21" i="4" s="1"/>
  <c r="K49" i="4"/>
  <c r="D153" i="5"/>
  <c r="D50" i="4"/>
  <c r="J155" i="6" l="1"/>
  <c r="K155" i="6" s="1"/>
  <c r="G153" i="5"/>
  <c r="P153" i="5" s="1"/>
  <c r="J21" i="4"/>
  <c r="K21" i="4" s="1"/>
  <c r="G50" i="4"/>
  <c r="M50" i="4" s="1"/>
  <c r="D156" i="6"/>
  <c r="D22" i="4"/>
  <c r="G156" i="6" l="1"/>
  <c r="P156" i="6" s="1"/>
  <c r="M153" i="5"/>
  <c r="S153" i="5" s="1"/>
  <c r="G22" i="4"/>
  <c r="P22" i="4" s="1"/>
  <c r="J50" i="4"/>
  <c r="M156" i="6" l="1"/>
  <c r="S156" i="6" s="1"/>
  <c r="J153" i="5"/>
  <c r="K153" i="5" s="1"/>
  <c r="M22" i="4"/>
  <c r="S22" i="4" s="1"/>
  <c r="K50" i="4"/>
  <c r="D154" i="5"/>
  <c r="D51" i="4"/>
  <c r="J156" i="6" l="1"/>
  <c r="K156" i="6" s="1"/>
  <c r="G154" i="5"/>
  <c r="P154" i="5" s="1"/>
  <c r="J22" i="4"/>
  <c r="K22" i="4" s="1"/>
  <c r="G51" i="4"/>
  <c r="M51" i="4" s="1"/>
  <c r="J51" i="4" s="1"/>
  <c r="D157" i="6"/>
  <c r="D23" i="4"/>
  <c r="G157" i="6" l="1"/>
  <c r="P157" i="6" s="1"/>
  <c r="M154" i="5"/>
  <c r="S154" i="5" s="1"/>
  <c r="G23" i="4"/>
  <c r="P23" i="4" s="1"/>
  <c r="K51" i="4"/>
  <c r="D52" i="4"/>
  <c r="M157" i="6" l="1"/>
  <c r="S157" i="6" s="1"/>
  <c r="J154" i="5"/>
  <c r="K154" i="5" s="1"/>
  <c r="M23" i="4"/>
  <c r="S23" i="4" s="1"/>
  <c r="G52" i="4"/>
  <c r="M52" i="4" s="1"/>
  <c r="J52" i="4" s="1"/>
  <c r="D155" i="5"/>
  <c r="J157" i="6" l="1"/>
  <c r="K157" i="6" s="1"/>
  <c r="G155" i="5"/>
  <c r="P155" i="5" s="1"/>
  <c r="J23" i="4"/>
  <c r="K23" i="4" s="1"/>
  <c r="K52" i="4"/>
  <c r="D158" i="6"/>
  <c r="D53" i="4"/>
  <c r="D24" i="4"/>
  <c r="G158" i="6" l="1"/>
  <c r="P158" i="6" s="1"/>
  <c r="M155" i="5"/>
  <c r="S155" i="5" s="1"/>
  <c r="G24" i="4"/>
  <c r="G53" i="4"/>
  <c r="M53" i="4" s="1"/>
  <c r="J53" i="4" s="1"/>
  <c r="M158" i="6" l="1"/>
  <c r="S158" i="6" s="1"/>
  <c r="J155" i="5"/>
  <c r="K155" i="5" s="1"/>
  <c r="P24" i="4"/>
  <c r="M24" i="4"/>
  <c r="K53" i="4"/>
  <c r="D156" i="5"/>
  <c r="D54" i="4"/>
  <c r="J158" i="6" l="1"/>
  <c r="K158" i="6" s="1"/>
  <c r="G156" i="5"/>
  <c r="P156" i="5" s="1"/>
  <c r="S24" i="4"/>
  <c r="J24" i="4"/>
  <c r="K24" i="4" s="1"/>
  <c r="G54" i="4"/>
  <c r="M54" i="4" s="1"/>
  <c r="J54" i="4" s="1"/>
  <c r="D159" i="6"/>
  <c r="D25" i="4"/>
  <c r="G159" i="6" l="1"/>
  <c r="P159" i="6" s="1"/>
  <c r="M156" i="5"/>
  <c r="S156" i="5" s="1"/>
  <c r="G25" i="4"/>
  <c r="P25" i="4" s="1"/>
  <c r="K54" i="4"/>
  <c r="D55" i="4"/>
  <c r="M159" i="6" l="1"/>
  <c r="S159" i="6" s="1"/>
  <c r="J156" i="5"/>
  <c r="K156" i="5" s="1"/>
  <c r="M25" i="4"/>
  <c r="S25" i="4" s="1"/>
  <c r="G55" i="4"/>
  <c r="M55" i="4" s="1"/>
  <c r="D157" i="5"/>
  <c r="J159" i="6" l="1"/>
  <c r="K159" i="6" s="1"/>
  <c r="J25" i="4"/>
  <c r="K25" i="4" s="1"/>
  <c r="G157" i="5"/>
  <c r="P157" i="5" s="1"/>
  <c r="J55" i="4"/>
  <c r="D160" i="6"/>
  <c r="D26" i="4"/>
  <c r="G160" i="6" l="1"/>
  <c r="P160" i="6" s="1"/>
  <c r="M157" i="5"/>
  <c r="S157" i="5" s="1"/>
  <c r="G26" i="4"/>
  <c r="P26" i="4" s="1"/>
  <c r="K55" i="4"/>
  <c r="D56" i="4"/>
  <c r="M160" i="6" l="1"/>
  <c r="S160" i="6" s="1"/>
  <c r="J157" i="5"/>
  <c r="K157" i="5" s="1"/>
  <c r="M26" i="4"/>
  <c r="G56" i="4"/>
  <c r="M56" i="4" s="1"/>
  <c r="J56" i="4" s="1"/>
  <c r="D158" i="5"/>
  <c r="J160" i="6" l="1"/>
  <c r="K160" i="6" s="1"/>
  <c r="G158" i="5"/>
  <c r="M158" i="5" s="1"/>
  <c r="S158" i="5" s="1"/>
  <c r="S26" i="4"/>
  <c r="J26" i="4"/>
  <c r="K26" i="4" s="1"/>
  <c r="P158" i="5"/>
  <c r="K56" i="4"/>
  <c r="D161" i="6"/>
  <c r="D57" i="4"/>
  <c r="D27" i="4"/>
  <c r="J158" i="5" l="1"/>
  <c r="K158" i="5" s="1"/>
  <c r="G161" i="6"/>
  <c r="P161" i="6" s="1"/>
  <c r="D165" i="6"/>
  <c r="D163" i="6"/>
  <c r="G27" i="4"/>
  <c r="G57" i="4"/>
  <c r="M57" i="4" s="1"/>
  <c r="J57" i="4" s="1"/>
  <c r="D159" i="5"/>
  <c r="M161" i="6" l="1"/>
  <c r="J161" i="6" s="1"/>
  <c r="K161" i="6" s="1"/>
  <c r="K165" i="6" s="1"/>
  <c r="G163" i="6"/>
  <c r="G165" i="6"/>
  <c r="P27" i="4"/>
  <c r="M27" i="4"/>
  <c r="G159" i="5"/>
  <c r="P159" i="5" s="1"/>
  <c r="K57" i="4"/>
  <c r="D58" i="4"/>
  <c r="S161" i="6" l="1"/>
  <c r="M165" i="6"/>
  <c r="M163" i="6"/>
  <c r="J165" i="6"/>
  <c r="S27" i="4"/>
  <c r="J27" i="4"/>
  <c r="K27" i="4" s="1"/>
  <c r="M159" i="5"/>
  <c r="S159" i="5" s="1"/>
  <c r="G58" i="4"/>
  <c r="M58" i="4" s="1"/>
  <c r="J58" i="4" s="1"/>
  <c r="D28" i="4"/>
  <c r="G28" i="4" l="1"/>
  <c r="J159" i="5"/>
  <c r="K159" i="5" s="1"/>
  <c r="K58" i="4"/>
  <c r="D160" i="5"/>
  <c r="D59" i="4"/>
  <c r="P28" i="4" l="1"/>
  <c r="M28" i="4"/>
  <c r="G160" i="5"/>
  <c r="P160" i="5" s="1"/>
  <c r="G59" i="4"/>
  <c r="M160" i="5" l="1"/>
  <c r="S160" i="5" s="1"/>
  <c r="S28" i="4"/>
  <c r="J28" i="4"/>
  <c r="K28" i="4" s="1"/>
  <c r="M59" i="4"/>
  <c r="J59" i="4" s="1"/>
  <c r="K59" i="4" s="1"/>
  <c r="D29" i="4"/>
  <c r="D60" i="4"/>
  <c r="J160" i="5" l="1"/>
  <c r="K160" i="5" s="1"/>
  <c r="G29" i="4"/>
  <c r="G60" i="4"/>
  <c r="M60" i="4" s="1"/>
  <c r="J60" i="4" s="1"/>
  <c r="D161" i="5"/>
  <c r="P29" i="4" l="1"/>
  <c r="M29" i="4"/>
  <c r="G161" i="5"/>
  <c r="P161" i="5" s="1"/>
  <c r="D165" i="5"/>
  <c r="D163" i="5"/>
  <c r="M161" i="5"/>
  <c r="J161" i="5" s="1"/>
  <c r="K60" i="4"/>
  <c r="D61" i="4"/>
  <c r="S29" i="4" l="1"/>
  <c r="J29" i="4"/>
  <c r="K29" i="4" s="1"/>
  <c r="K161" i="5"/>
  <c r="K165" i="5" s="1"/>
  <c r="J165" i="5"/>
  <c r="G165" i="5"/>
  <c r="G163" i="5"/>
  <c r="M163" i="5"/>
  <c r="M165" i="5"/>
  <c r="S161" i="5"/>
  <c r="G61" i="4"/>
  <c r="M61" i="4" s="1"/>
  <c r="J61" i="4" s="1"/>
  <c r="D30" i="4"/>
  <c r="G30" i="4" l="1"/>
  <c r="K61" i="4"/>
  <c r="D62" i="4"/>
  <c r="P30" i="4" l="1"/>
  <c r="M30" i="4"/>
  <c r="G62" i="4"/>
  <c r="M62" i="4" s="1"/>
  <c r="S30" i="4" l="1"/>
  <c r="J30" i="4"/>
  <c r="K30" i="4" s="1"/>
  <c r="J62" i="4"/>
  <c r="D31" i="4"/>
  <c r="G31" i="4" l="1"/>
  <c r="P31" i="4" s="1"/>
  <c r="K62" i="4"/>
  <c r="D63" i="4"/>
  <c r="M31" i="4" l="1"/>
  <c r="S31" i="4" s="1"/>
  <c r="G63" i="4"/>
  <c r="M63" i="4" s="1"/>
  <c r="J31" i="4" l="1"/>
  <c r="K31" i="4" s="1"/>
  <c r="J63" i="4"/>
  <c r="K63" i="4" s="1"/>
  <c r="D64" i="4"/>
  <c r="D32" i="4"/>
  <c r="G32" i="4" l="1"/>
  <c r="G64" i="4"/>
  <c r="M64" i="4" s="1"/>
  <c r="P32" i="4" l="1"/>
  <c r="M32" i="4"/>
  <c r="S32" i="4" s="1"/>
  <c r="J64" i="4"/>
  <c r="K64" i="4" s="1"/>
  <c r="D65" i="4"/>
  <c r="J32" i="4" l="1"/>
  <c r="K32" i="4" s="1"/>
  <c r="G65" i="4"/>
  <c r="M65" i="4" s="1"/>
  <c r="D33" i="4"/>
  <c r="G33" i="4" l="1"/>
  <c r="P33" i="4" s="1"/>
  <c r="J65" i="4"/>
  <c r="K65" i="4" s="1"/>
  <c r="D66" i="4"/>
  <c r="M33" i="4" l="1"/>
  <c r="G66" i="4"/>
  <c r="M66" i="4" s="1"/>
  <c r="J66" i="4" s="1"/>
  <c r="K66" i="4" s="1"/>
  <c r="D67" i="4"/>
  <c r="S33" i="4" l="1"/>
  <c r="J33" i="4"/>
  <c r="K33" i="4" s="1"/>
  <c r="G67" i="4"/>
  <c r="M67" i="4" s="1"/>
  <c r="J67" i="4" s="1"/>
  <c r="D34" i="4"/>
  <c r="G34" i="4" l="1"/>
  <c r="P34" i="4" s="1"/>
  <c r="K67" i="4"/>
  <c r="D68" i="4"/>
  <c r="M34" i="4" l="1"/>
  <c r="S34" i="4" s="1"/>
  <c r="G68" i="4"/>
  <c r="J34" i="4" l="1"/>
  <c r="K34" i="4" s="1"/>
  <c r="M68" i="4"/>
  <c r="J68" i="4" s="1"/>
  <c r="K68" i="4" s="1"/>
  <c r="D35" i="4"/>
  <c r="D69" i="4"/>
  <c r="G35" i="4" l="1"/>
  <c r="P35" i="4" s="1"/>
  <c r="G69" i="4"/>
  <c r="M69" i="4" s="1"/>
  <c r="J69" i="4" s="1"/>
  <c r="M35" i="4" l="1"/>
  <c r="S35" i="4" s="1"/>
  <c r="K69" i="4"/>
  <c r="D70" i="4"/>
  <c r="J35" i="4" l="1"/>
  <c r="K35" i="4" s="1"/>
  <c r="G70" i="4"/>
  <c r="M70" i="4" s="1"/>
  <c r="J70" i="4" s="1"/>
  <c r="D36" i="4"/>
  <c r="G36" i="4" l="1"/>
  <c r="P36" i="4" s="1"/>
  <c r="M36" i="4" l="1"/>
  <c r="S36" i="4" s="1"/>
  <c r="K70" i="4"/>
  <c r="D71" i="4"/>
  <c r="J36" i="4" l="1"/>
  <c r="K36" i="4" s="1"/>
  <c r="G71" i="4"/>
  <c r="M71" i="4" s="1"/>
  <c r="J71" i="4" s="1"/>
  <c r="D37" i="4"/>
  <c r="G37" i="4" l="1"/>
  <c r="P37" i="4" s="1"/>
  <c r="M37" i="4" l="1"/>
  <c r="S37" i="4" s="1"/>
  <c r="K71" i="4"/>
  <c r="D72" i="4"/>
  <c r="J37" i="4" l="1"/>
  <c r="K37" i="4" s="1"/>
  <c r="G72" i="4"/>
  <c r="M72" i="4" s="1"/>
  <c r="J72" i="4" s="1"/>
  <c r="D38" i="4"/>
  <c r="G38" i="4" l="1"/>
  <c r="P38" i="4" s="1"/>
  <c r="K72" i="4"/>
  <c r="D73" i="4"/>
  <c r="M38" i="4" l="1"/>
  <c r="S38" i="4" s="1"/>
  <c r="G73" i="4"/>
  <c r="M73" i="4" s="1"/>
  <c r="J73" i="4" s="1"/>
  <c r="J38" i="4" l="1"/>
  <c r="K38" i="4" s="1"/>
  <c r="K73" i="4"/>
  <c r="D74" i="4"/>
  <c r="D39" i="4"/>
  <c r="G39" i="4" l="1"/>
  <c r="P39" i="4" s="1"/>
  <c r="G74" i="4"/>
  <c r="M74" i="4" s="1"/>
  <c r="J74" i="4" s="1"/>
  <c r="M39" i="4" l="1"/>
  <c r="S39" i="4" s="1"/>
  <c r="J39" i="4" l="1"/>
  <c r="K39" i="4" s="1"/>
  <c r="K74" i="4"/>
  <c r="D75" i="4"/>
  <c r="D40" i="4"/>
  <c r="G40" i="4" l="1"/>
  <c r="G75" i="4"/>
  <c r="M75" i="4" s="1"/>
  <c r="J75" i="4" s="1"/>
  <c r="P40" i="4" l="1"/>
  <c r="M40" i="4"/>
  <c r="S40" i="4" l="1"/>
  <c r="J40" i="4"/>
  <c r="K40" i="4" s="1"/>
  <c r="K75" i="4"/>
  <c r="D41" i="4"/>
  <c r="D76" i="4"/>
  <c r="G41" i="4" l="1"/>
  <c r="P41" i="4" s="1"/>
  <c r="G76" i="4"/>
  <c r="M76" i="4" s="1"/>
  <c r="M41" i="4" l="1"/>
  <c r="S41" i="4" s="1"/>
  <c r="J76" i="4"/>
  <c r="J41" i="4" l="1"/>
  <c r="K41" i="4" s="1"/>
  <c r="K76" i="4"/>
  <c r="D42" i="4"/>
  <c r="D77" i="4"/>
  <c r="G42" i="4" l="1"/>
  <c r="G77" i="4"/>
  <c r="M77" i="4" s="1"/>
  <c r="P42" i="4" l="1"/>
  <c r="M42" i="4"/>
  <c r="J77" i="4"/>
  <c r="S42" i="4" l="1"/>
  <c r="J42" i="4"/>
  <c r="K42" i="4" s="1"/>
  <c r="K77" i="4"/>
  <c r="D78" i="4"/>
  <c r="D43" i="4"/>
  <c r="G43" i="4" l="1"/>
  <c r="P43" i="4" s="1"/>
  <c r="G78" i="4"/>
  <c r="M78" i="4" s="1"/>
  <c r="J78" i="4" s="1"/>
  <c r="M43" i="4" l="1"/>
  <c r="S43" i="4" s="1"/>
  <c r="K78" i="4"/>
  <c r="D79" i="4"/>
  <c r="J43" i="4" l="1"/>
  <c r="K43" i="4" s="1"/>
  <c r="G79" i="4"/>
  <c r="M79" i="4" s="1"/>
  <c r="D44" i="4"/>
  <c r="G44" i="4" l="1"/>
  <c r="P44" i="4" s="1"/>
  <c r="J79" i="4"/>
  <c r="M44" i="4" l="1"/>
  <c r="S44" i="4" s="1"/>
  <c r="K79" i="4"/>
  <c r="D80" i="4"/>
  <c r="J44" i="4" l="1"/>
  <c r="K44" i="4" s="1"/>
  <c r="G80" i="4"/>
  <c r="M80" i="4" s="1"/>
  <c r="D45" i="4"/>
  <c r="G45" i="4" l="1"/>
  <c r="J80" i="4"/>
  <c r="K80" i="4" s="1"/>
  <c r="D81" i="4"/>
  <c r="P45" i="4" l="1"/>
  <c r="P46" i="4" s="1"/>
  <c r="P47" i="4" s="1"/>
  <c r="P48" i="4" s="1"/>
  <c r="P49" i="4" s="1"/>
  <c r="P50" i="4" s="1"/>
  <c r="P51" i="4" s="1"/>
  <c r="P52" i="4" s="1"/>
  <c r="P53" i="4" s="1"/>
  <c r="P54" i="4" s="1"/>
  <c r="P55" i="4" s="1"/>
  <c r="P56" i="4" s="1"/>
  <c r="P57" i="4" s="1"/>
  <c r="P58" i="4" s="1"/>
  <c r="P59" i="4" s="1"/>
  <c r="P60" i="4" s="1"/>
  <c r="P61" i="4" s="1"/>
  <c r="P62" i="4" s="1"/>
  <c r="P63" i="4" s="1"/>
  <c r="P64" i="4" s="1"/>
  <c r="P65" i="4" s="1"/>
  <c r="P66" i="4" s="1"/>
  <c r="P67" i="4" s="1"/>
  <c r="P68" i="4" s="1"/>
  <c r="P69" i="4" s="1"/>
  <c r="P70" i="4" s="1"/>
  <c r="P71" i="4" s="1"/>
  <c r="P72" i="4" s="1"/>
  <c r="P73" i="4" s="1"/>
  <c r="P74" i="4" s="1"/>
  <c r="P75" i="4" s="1"/>
  <c r="P76" i="4" s="1"/>
  <c r="P77" i="4" s="1"/>
  <c r="P78" i="4" s="1"/>
  <c r="P79" i="4" s="1"/>
  <c r="P80" i="4" s="1"/>
  <c r="M45" i="4"/>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G81" i="4"/>
  <c r="P81" i="4" l="1"/>
  <c r="M81" i="4"/>
  <c r="S81" i="4" l="1"/>
  <c r="J81" i="4"/>
  <c r="K81" i="4" s="1"/>
  <c r="D82" i="4"/>
  <c r="G82" i="4" l="1"/>
  <c r="P82" i="4" s="1"/>
  <c r="M82" i="4" l="1"/>
  <c r="S82" i="4" s="1"/>
  <c r="J82" i="4" l="1"/>
  <c r="K82" i="4" s="1"/>
  <c r="D83" i="4"/>
  <c r="G83" i="4" l="1"/>
  <c r="P83" i="4" s="1"/>
  <c r="M83" i="4" l="1"/>
  <c r="S83" i="4" s="1"/>
  <c r="J83" i="4" l="1"/>
  <c r="K83" i="4" s="1"/>
  <c r="D84" i="4"/>
  <c r="G84" i="4" l="1"/>
  <c r="P84" i="4" s="1"/>
  <c r="M84" i="4" l="1"/>
  <c r="S84" i="4" s="1"/>
  <c r="J84" i="4" l="1"/>
  <c r="K84" i="4" s="1"/>
  <c r="D85" i="4"/>
  <c r="G85" i="4" l="1"/>
  <c r="P85" i="4" s="1"/>
  <c r="M85" i="4" l="1"/>
  <c r="S85" i="4" s="1"/>
  <c r="J85" i="4" l="1"/>
  <c r="K85" i="4" s="1"/>
  <c r="D86" i="4"/>
  <c r="G86" i="4" l="1"/>
  <c r="P86" i="4" s="1"/>
  <c r="M86" i="4" l="1"/>
  <c r="S86" i="4" s="1"/>
  <c r="J86" i="4" l="1"/>
  <c r="K86" i="4" s="1"/>
  <c r="D87" i="4"/>
  <c r="G87" i="4" l="1"/>
  <c r="P87" i="4" s="1"/>
  <c r="M87" i="4" l="1"/>
  <c r="S87" i="4" s="1"/>
  <c r="J87" i="4" l="1"/>
  <c r="K87" i="4" s="1"/>
  <c r="D88" i="4"/>
  <c r="G88" i="4" l="1"/>
  <c r="P88" i="4" s="1"/>
  <c r="M88" i="4" l="1"/>
  <c r="S88" i="4" s="1"/>
  <c r="J88" i="4" l="1"/>
  <c r="K88" i="4" s="1"/>
  <c r="D89" i="4"/>
  <c r="G89" i="4" l="1"/>
  <c r="P89" i="4" s="1"/>
  <c r="M89" i="4" l="1"/>
  <c r="S89" i="4" s="1"/>
  <c r="J89" i="4" l="1"/>
  <c r="K89" i="4" s="1"/>
  <c r="D90" i="4"/>
  <c r="G90" i="4" l="1"/>
  <c r="P90" i="4" s="1"/>
  <c r="M90" i="4" l="1"/>
  <c r="S90" i="4" s="1"/>
  <c r="J90" i="4" l="1"/>
  <c r="K90" i="4" s="1"/>
  <c r="D91" i="4"/>
  <c r="G91" i="4" l="1"/>
  <c r="P91" i="4" l="1"/>
  <c r="M91" i="4"/>
  <c r="S91" i="4" s="1"/>
  <c r="J91" i="4" l="1"/>
  <c r="K91" i="4" s="1"/>
  <c r="D92" i="4"/>
  <c r="G92" i="4" l="1"/>
  <c r="P92" i="4" l="1"/>
  <c r="M92" i="4"/>
  <c r="S92" i="4" s="1"/>
  <c r="J92" i="4" l="1"/>
  <c r="K92" i="4" s="1"/>
  <c r="D93" i="4"/>
  <c r="G93" i="4" l="1"/>
  <c r="P93" i="4" l="1"/>
  <c r="M93" i="4"/>
  <c r="S93" i="4" s="1"/>
  <c r="J93" i="4" l="1"/>
  <c r="K93" i="4" s="1"/>
  <c r="D94" i="4"/>
  <c r="G94" i="4" l="1"/>
  <c r="P94" i="4" l="1"/>
  <c r="M94" i="4"/>
  <c r="S94" i="4" s="1"/>
  <c r="J94" i="4" l="1"/>
  <c r="K94" i="4" s="1"/>
  <c r="D95" i="4"/>
  <c r="G95" i="4" l="1"/>
  <c r="P95" i="4" l="1"/>
  <c r="M95" i="4"/>
  <c r="S95" i="4" s="1"/>
  <c r="J95" i="4" l="1"/>
  <c r="K95" i="4" s="1"/>
  <c r="D96" i="4"/>
  <c r="G96" i="4" l="1"/>
  <c r="P96" i="4" l="1"/>
  <c r="M96" i="4"/>
  <c r="S96" i="4" s="1"/>
  <c r="J96" i="4" l="1"/>
  <c r="K96" i="4" s="1"/>
  <c r="D97" i="4"/>
  <c r="G97" i="4" l="1"/>
  <c r="P97" i="4" l="1"/>
  <c r="M97" i="4"/>
  <c r="S97" i="4" s="1"/>
  <c r="J97" i="4" l="1"/>
  <c r="K97" i="4" s="1"/>
  <c r="D98" i="4"/>
  <c r="G98" i="4" l="1"/>
  <c r="P98" i="4" l="1"/>
  <c r="M98" i="4"/>
  <c r="S98" i="4" s="1"/>
  <c r="J98" i="4" l="1"/>
  <c r="K98" i="4" s="1"/>
  <c r="D99" i="4"/>
  <c r="G99" i="4" l="1"/>
  <c r="P99" i="4" l="1"/>
  <c r="M99" i="4"/>
  <c r="S99" i="4" s="1"/>
  <c r="J99" i="4" l="1"/>
  <c r="K99" i="4" s="1"/>
  <c r="D100" i="4"/>
  <c r="G100" i="4" l="1"/>
  <c r="P100" i="4" l="1"/>
  <c r="M100" i="4"/>
  <c r="S100" i="4" s="1"/>
  <c r="J100" i="4" l="1"/>
  <c r="K100" i="4" s="1"/>
  <c r="D101" i="4"/>
  <c r="G101" i="4" l="1"/>
  <c r="P101" i="4" l="1"/>
  <c r="M101" i="4"/>
  <c r="S101" i="4" s="1"/>
  <c r="J101" i="4" l="1"/>
  <c r="K101" i="4" s="1"/>
  <c r="D102" i="4"/>
  <c r="G102" i="4" l="1"/>
  <c r="P102" i="4" l="1"/>
  <c r="M102" i="4"/>
  <c r="S102" i="4" s="1"/>
  <c r="J102" i="4" l="1"/>
  <c r="K102" i="4" s="1"/>
  <c r="D103" i="4"/>
  <c r="G103" i="4" l="1"/>
  <c r="K115" i="4"/>
  <c r="D116" i="4"/>
  <c r="P103" i="4" l="1"/>
  <c r="M103" i="4"/>
  <c r="S103" i="4" s="1"/>
  <c r="G116" i="4"/>
  <c r="M116" i="4" s="1"/>
  <c r="J103" i="4" l="1"/>
  <c r="J116" i="4"/>
  <c r="K103" i="4" l="1"/>
  <c r="K116" i="4"/>
  <c r="D117" i="4"/>
  <c r="D104" i="4"/>
  <c r="G104" i="4" l="1"/>
  <c r="G117" i="4"/>
  <c r="M117" i="4" s="1"/>
  <c r="J117" i="4" s="1"/>
  <c r="P104" i="4" l="1"/>
  <c r="M104" i="4"/>
  <c r="S104" i="4" s="1"/>
  <c r="K117" i="4"/>
  <c r="D118" i="4"/>
  <c r="J104" i="4" l="1"/>
  <c r="K104" i="4" s="1"/>
  <c r="G118" i="4"/>
  <c r="M118" i="4" s="1"/>
  <c r="J118" i="4" s="1"/>
  <c r="D105" i="4"/>
  <c r="G105" i="4" l="1"/>
  <c r="K118" i="4"/>
  <c r="D119" i="4"/>
  <c r="P105" i="4" l="1"/>
  <c r="M105" i="4"/>
  <c r="S105" i="4" s="1"/>
  <c r="G119" i="4"/>
  <c r="M119" i="4" s="1"/>
  <c r="J119" i="4" s="1"/>
  <c r="J105" i="4" l="1"/>
  <c r="K105" i="4" s="1"/>
  <c r="K119" i="4"/>
  <c r="D106" i="4"/>
  <c r="D120" i="4"/>
  <c r="G106" i="4" l="1"/>
  <c r="G120" i="4"/>
  <c r="M120" i="4" s="1"/>
  <c r="J120" i="4" s="1"/>
  <c r="K120" i="4" s="1"/>
  <c r="D121" i="4"/>
  <c r="P106" i="4" l="1"/>
  <c r="M106" i="4"/>
  <c r="S106" i="4" s="1"/>
  <c r="G121" i="4"/>
  <c r="M121" i="4" s="1"/>
  <c r="J106" i="4" l="1"/>
  <c r="J121" i="4"/>
  <c r="K106" i="4" l="1"/>
  <c r="K121" i="4"/>
  <c r="D107" i="4"/>
  <c r="D122" i="4"/>
  <c r="G107" i="4" l="1"/>
  <c r="G122" i="4"/>
  <c r="M122" i="4" s="1"/>
  <c r="J122" i="4" s="1"/>
  <c r="P107" i="4" l="1"/>
  <c r="M107" i="4"/>
  <c r="S107" i="4" s="1"/>
  <c r="K122" i="4"/>
  <c r="D123" i="4"/>
  <c r="J107" i="4" l="1"/>
  <c r="K107" i="4" s="1"/>
  <c r="G123" i="4"/>
  <c r="M123" i="4" s="1"/>
  <c r="D108" i="4"/>
  <c r="G108" i="4" l="1"/>
  <c r="J123" i="4"/>
  <c r="M108" i="4" l="1"/>
  <c r="S108" i="4" s="1"/>
  <c r="P108" i="4"/>
  <c r="K123" i="4"/>
  <c r="D124" i="4"/>
  <c r="J108" i="4" l="1"/>
  <c r="K108" i="4" s="1"/>
  <c r="G124" i="4"/>
  <c r="M124" i="4" s="1"/>
  <c r="D109" i="4"/>
  <c r="G109" i="4" l="1"/>
  <c r="J124" i="4"/>
  <c r="M109" i="4" l="1"/>
  <c r="S109" i="4" s="1"/>
  <c r="P109" i="4"/>
  <c r="K124" i="4"/>
  <c r="D125" i="4"/>
  <c r="J109" i="4" l="1"/>
  <c r="K109" i="4" s="1"/>
  <c r="G125" i="4"/>
  <c r="M125" i="4" s="1"/>
  <c r="J125" i="4" s="1"/>
  <c r="D110" i="4"/>
  <c r="G110" i="4" l="1"/>
  <c r="K125" i="4"/>
  <c r="D126" i="4"/>
  <c r="M110" i="4" l="1"/>
  <c r="S110" i="4" s="1"/>
  <c r="P110" i="4"/>
  <c r="G126" i="4"/>
  <c r="M126" i="4" s="1"/>
  <c r="J126" i="4" s="1"/>
  <c r="K126" i="4" s="1"/>
  <c r="D127" i="4"/>
  <c r="J110" i="4" l="1"/>
  <c r="K110" i="4" s="1"/>
  <c r="G127" i="4"/>
  <c r="M127" i="4" s="1"/>
  <c r="D111" i="4"/>
  <c r="G111" i="4" l="1"/>
  <c r="J127" i="4"/>
  <c r="K127" i="4" s="1"/>
  <c r="D128" i="4"/>
  <c r="M111" i="4" l="1"/>
  <c r="S111" i="4" s="1"/>
  <c r="P111" i="4"/>
  <c r="G128" i="4"/>
  <c r="M128" i="4" s="1"/>
  <c r="J111" i="4" l="1"/>
  <c r="K111" i="4" s="1"/>
  <c r="J128" i="4"/>
  <c r="D112" i="4"/>
  <c r="G112" i="4" l="1"/>
  <c r="K128" i="4"/>
  <c r="D129" i="4"/>
  <c r="M112" i="4" l="1"/>
  <c r="S112" i="4" s="1"/>
  <c r="P112" i="4"/>
  <c r="G129" i="4"/>
  <c r="J112" i="4" l="1"/>
  <c r="K112" i="4" s="1"/>
  <c r="M129" i="4"/>
  <c r="J129" i="4" s="1"/>
  <c r="K129" i="4" s="1"/>
  <c r="D113" i="4"/>
  <c r="D130" i="4"/>
  <c r="G113" i="4" l="1"/>
  <c r="G130" i="4"/>
  <c r="M130" i="4" s="1"/>
  <c r="M113" i="4" l="1"/>
  <c r="S113" i="4" s="1"/>
  <c r="P113" i="4"/>
  <c r="J130" i="4"/>
  <c r="K130" i="4" s="1"/>
  <c r="D131" i="4"/>
  <c r="J113" i="4" l="1"/>
  <c r="K113" i="4" s="1"/>
  <c r="G131" i="4"/>
  <c r="M131" i="4" s="1"/>
  <c r="D114" i="4"/>
  <c r="G114" i="4" l="1"/>
  <c r="J131" i="4"/>
  <c r="K131" i="4" s="1"/>
  <c r="D132" i="4"/>
  <c r="M114" i="4" l="1"/>
  <c r="S114" i="4" s="1"/>
  <c r="P114" i="4"/>
  <c r="G132" i="4"/>
  <c r="J114" i="4" l="1"/>
  <c r="K114" i="4" s="1"/>
  <c r="M132" i="4"/>
  <c r="D115" i="4"/>
  <c r="G115" i="4" l="1"/>
  <c r="J132" i="4"/>
  <c r="K132" i="4" s="1"/>
  <c r="D133" i="4"/>
  <c r="M115" i="4" l="1"/>
  <c r="S115" i="4" s="1"/>
  <c r="S116" i="4" s="1"/>
  <c r="S117" i="4" s="1"/>
  <c r="S118" i="4" s="1"/>
  <c r="S119" i="4" s="1"/>
  <c r="S120" i="4" s="1"/>
  <c r="S121" i="4" s="1"/>
  <c r="S122" i="4" s="1"/>
  <c r="S123" i="4" s="1"/>
  <c r="S124" i="4" s="1"/>
  <c r="S125" i="4" s="1"/>
  <c r="S126" i="4" s="1"/>
  <c r="S127" i="4" s="1"/>
  <c r="S128" i="4" s="1"/>
  <c r="S129" i="4" s="1"/>
  <c r="S130" i="4" s="1"/>
  <c r="S131" i="4" s="1"/>
  <c r="S132" i="4" s="1"/>
  <c r="P115" i="4"/>
  <c r="P116" i="4" s="1"/>
  <c r="P117" i="4" s="1"/>
  <c r="P118" i="4" s="1"/>
  <c r="P119" i="4" s="1"/>
  <c r="P120" i="4" s="1"/>
  <c r="P121" i="4" s="1"/>
  <c r="P122" i="4" s="1"/>
  <c r="P123" i="4" s="1"/>
  <c r="P124" i="4" s="1"/>
  <c r="P125" i="4" s="1"/>
  <c r="P126" i="4" s="1"/>
  <c r="P127" i="4" s="1"/>
  <c r="P128" i="4" s="1"/>
  <c r="P129" i="4" s="1"/>
  <c r="P130" i="4" s="1"/>
  <c r="P131" i="4" s="1"/>
  <c r="P132" i="4" s="1"/>
  <c r="G133" i="4"/>
  <c r="P133" i="4" l="1"/>
  <c r="M133" i="4"/>
  <c r="S133" i="4" s="1"/>
  <c r="J133" i="4" l="1"/>
  <c r="K133" i="4" s="1"/>
  <c r="D134" i="4"/>
  <c r="G134" i="4" l="1"/>
  <c r="P134" i="4" s="1"/>
  <c r="M134" i="4" l="1"/>
  <c r="S134" i="4" l="1"/>
  <c r="J134" i="4"/>
  <c r="K134" i="4" s="1"/>
  <c r="D135" i="4"/>
  <c r="G135" i="4" l="1"/>
  <c r="P135" i="4" l="1"/>
  <c r="M135" i="4"/>
  <c r="S135" i="4" s="1"/>
  <c r="J135" i="4" l="1"/>
  <c r="K135" i="4" s="1"/>
  <c r="D136" i="4"/>
  <c r="G136" i="4" l="1"/>
  <c r="P136" i="4" s="1"/>
  <c r="M136" i="4" l="1"/>
  <c r="J136" i="4" s="1"/>
  <c r="K136" i="4" s="1"/>
  <c r="D137" i="4"/>
  <c r="S136" i="4" l="1"/>
  <c r="G137" i="4"/>
  <c r="P137" i="4" l="1"/>
  <c r="M137" i="4"/>
  <c r="S137" i="4" s="1"/>
  <c r="J137" i="4" l="1"/>
  <c r="K137" i="4" s="1"/>
  <c r="D138" i="4"/>
  <c r="G138" i="4" l="1"/>
  <c r="M138" i="4" s="1"/>
  <c r="S138" i="4" s="1"/>
  <c r="P138" i="4" l="1"/>
  <c r="J138" i="4"/>
  <c r="K138" i="4" s="1"/>
  <c r="D139" i="4"/>
  <c r="G139" i="4" l="1"/>
  <c r="P139" i="4" s="1"/>
  <c r="M139" i="4" l="1"/>
  <c r="S139" i="4" l="1"/>
  <c r="J139" i="4"/>
  <c r="K139" i="4" s="1"/>
  <c r="D140" i="4"/>
  <c r="G140" i="4" l="1"/>
  <c r="P140" i="4" l="1"/>
  <c r="M140" i="4"/>
  <c r="S140" i="4" l="1"/>
  <c r="J140" i="4"/>
  <c r="K140" i="4" s="1"/>
  <c r="D141" i="4"/>
  <c r="G141" i="4" l="1"/>
  <c r="M141" i="4" l="1"/>
  <c r="P141" i="4"/>
  <c r="S141" i="4" l="1"/>
  <c r="J141" i="4"/>
  <c r="K141" i="4" s="1"/>
  <c r="D142" i="4"/>
  <c r="G142" i="4" l="1"/>
  <c r="P142" i="4" l="1"/>
  <c r="M142" i="4"/>
  <c r="S142" i="4" l="1"/>
  <c r="J142" i="4"/>
  <c r="K142" i="4" s="1"/>
  <c r="D143" i="4"/>
  <c r="G143" i="4" l="1"/>
  <c r="P143" i="4" s="1"/>
  <c r="M143" i="4" l="1"/>
  <c r="S143" i="4" s="1"/>
  <c r="J143" i="4" l="1"/>
  <c r="K143" i="4" s="1"/>
  <c r="D144" i="4"/>
  <c r="G144" i="4" l="1"/>
  <c r="P144" i="4" s="1"/>
  <c r="M144" i="4" l="1"/>
  <c r="S144" i="4" s="1"/>
  <c r="J144" i="4" l="1"/>
  <c r="K144" i="4" s="1"/>
  <c r="D145" i="4"/>
  <c r="G145" i="4" l="1"/>
  <c r="P145" i="4" l="1"/>
  <c r="M145" i="4"/>
  <c r="S145" i="4" s="1"/>
  <c r="J145" i="4" l="1"/>
  <c r="K145" i="4" l="1"/>
  <c r="D146" i="4"/>
  <c r="G146" i="4" l="1"/>
  <c r="P146" i="4" l="1"/>
  <c r="M146" i="4"/>
  <c r="S146" i="4" s="1"/>
  <c r="J146" i="4" l="1"/>
  <c r="K146" i="4" l="1"/>
  <c r="D147" i="4"/>
  <c r="G147" i="4" l="1"/>
  <c r="P147" i="4" l="1"/>
  <c r="M147" i="4"/>
  <c r="S147" i="4" s="1"/>
  <c r="J147" i="4" l="1"/>
  <c r="K147" i="4" l="1"/>
  <c r="D148" i="4"/>
  <c r="G148" i="4" l="1"/>
  <c r="P148" i="4" l="1"/>
  <c r="M148" i="4"/>
  <c r="S148" i="4" s="1"/>
  <c r="J148" i="4" l="1"/>
  <c r="K148" i="4" l="1"/>
  <c r="D149" i="4"/>
  <c r="G149" i="4" l="1"/>
  <c r="P149" i="4" l="1"/>
  <c r="M149" i="4"/>
  <c r="S149" i="4" s="1"/>
  <c r="J149" i="4" l="1"/>
  <c r="K149" i="4" s="1"/>
  <c r="D150" i="4"/>
  <c r="G150" i="4" l="1"/>
  <c r="P150" i="4" l="1"/>
  <c r="M150" i="4"/>
  <c r="S150" i="4" s="1"/>
  <c r="J150" i="4" l="1"/>
  <c r="K150" i="4" s="1"/>
  <c r="D151" i="4"/>
  <c r="G151" i="4" l="1"/>
  <c r="P151" i="4" l="1"/>
  <c r="M151" i="4"/>
  <c r="S151" i="4" s="1"/>
  <c r="J151" i="4" l="1"/>
  <c r="K151" i="4" s="1"/>
  <c r="D152" i="4"/>
  <c r="G152" i="4" l="1"/>
  <c r="P152" i="4" l="1"/>
  <c r="M152" i="4"/>
  <c r="S152" i="4" s="1"/>
  <c r="J152" i="4" l="1"/>
  <c r="K152" i="4" s="1"/>
  <c r="D153" i="4"/>
  <c r="G153" i="4" l="1"/>
  <c r="P153" i="4" l="1"/>
  <c r="M153" i="4"/>
  <c r="S153" i="4" s="1"/>
  <c r="J153" i="4" l="1"/>
  <c r="K153" i="4" l="1"/>
  <c r="D154" i="4"/>
  <c r="G154" i="4" l="1"/>
  <c r="P154" i="4" l="1"/>
  <c r="M154" i="4"/>
  <c r="S154" i="4" s="1"/>
  <c r="J154" i="4" l="1"/>
  <c r="K154" i="4" s="1"/>
  <c r="D155" i="4"/>
  <c r="G155" i="4" l="1"/>
  <c r="P155" i="4" l="1"/>
  <c r="M155" i="4"/>
  <c r="S155" i="4" s="1"/>
  <c r="J155" i="4" l="1"/>
  <c r="K155" i="4" l="1"/>
  <c r="D156" i="4"/>
  <c r="G156" i="4" l="1"/>
  <c r="P156" i="4" l="1"/>
  <c r="M156" i="4"/>
  <c r="S156" i="4" s="1"/>
  <c r="J156" i="4" l="1"/>
  <c r="K156" i="4" l="1"/>
  <c r="D157" i="4"/>
  <c r="G157" i="4" l="1"/>
  <c r="P157" i="4" l="1"/>
  <c r="M157" i="4"/>
  <c r="S157" i="4" s="1"/>
  <c r="J157" i="4" l="1"/>
  <c r="K157" i="4" l="1"/>
  <c r="D158" i="4"/>
  <c r="G158" i="4" l="1"/>
  <c r="P158" i="4" l="1"/>
  <c r="M158" i="4"/>
  <c r="S158" i="4" s="1"/>
  <c r="J158" i="4" l="1"/>
  <c r="K158" i="4" l="1"/>
  <c r="D159" i="4"/>
  <c r="G159" i="4" l="1"/>
  <c r="P159" i="4" l="1"/>
  <c r="M159" i="4"/>
  <c r="S159" i="4" s="1"/>
  <c r="J159" i="4" l="1"/>
  <c r="K159" i="4" l="1"/>
  <c r="D160" i="4"/>
  <c r="G160" i="4" l="1"/>
  <c r="P160" i="4" l="1"/>
  <c r="M160" i="4"/>
  <c r="S160" i="4" s="1"/>
  <c r="J160" i="4" l="1"/>
  <c r="K160" i="4" l="1"/>
  <c r="D161" i="4"/>
  <c r="G161" i="4" l="1"/>
  <c r="D165" i="4"/>
  <c r="D163" i="4"/>
  <c r="G163" i="4" l="1"/>
  <c r="G165" i="4"/>
  <c r="P161" i="4"/>
  <c r="M161" i="4"/>
  <c r="J161" i="4" l="1"/>
  <c r="J165" i="4" s="1"/>
  <c r="M165" i="4"/>
  <c r="M163" i="4"/>
  <c r="S161" i="4"/>
  <c r="K161" i="4" l="1"/>
  <c r="K165" i="4" s="1"/>
</calcChain>
</file>

<file path=xl/comments1.xml><?xml version="1.0" encoding="utf-8"?>
<comments xmlns="http://schemas.openxmlformats.org/spreadsheetml/2006/main">
  <authors>
    <author>Dean Steele</author>
    <author>Dean.Steele</author>
  </authors>
  <commentList>
    <comment ref="L1" authorId="0" shapeId="0">
      <text>
        <r>
          <rPr>
            <b/>
            <sz val="8"/>
            <color indexed="81"/>
            <rFont val="Tahoma"/>
            <family val="2"/>
          </rPr>
          <t xml:space="preserve">How to Run this Spreadsheet:
A. General Information:
</t>
        </r>
        <r>
          <rPr>
            <sz val="8"/>
            <color indexed="81"/>
            <rFont val="Tahoma"/>
            <family val="2"/>
          </rPr>
          <t xml:space="preserve">1. Abbreviations are defined in column headings.
2. Do not move entries such as temperature, rain, and irrigation values from one cell to another because this may cause formulas to work incorrectly. Instead, delete the original entry and write a new entry in the correct cell.
3. Add new sheets for new fields, crops, years, etc. Avoid spaces and dashes in sheet names (worksheet tabs). Use "_" to emulate a space, e.g., a sheet name could be "2006_Alfalfa". Right-click on a sheet name to rename it.
</t>
        </r>
        <r>
          <rPr>
            <b/>
            <sz val="8"/>
            <color indexed="81"/>
            <rFont val="Tahoma"/>
            <family val="2"/>
          </rPr>
          <t xml:space="preserve">B. Getting Started:
</t>
        </r>
        <r>
          <rPr>
            <sz val="8"/>
            <color indexed="81"/>
            <rFont val="Tahoma"/>
            <family val="2"/>
          </rPr>
          <t>1. Enter the site description at the left and select a crop and emergence date below.
2. Click on the "Crops and Soils" link at the right to adjust crop and soil information as needed.
3. Unhide columns E, F, &amp; G if the crop is alfalfa. Click on the "+" or "-" button above column H to show or hide columns E, F, and G.
4. Adjust the 30 April (4/30) SWDPadj value below if necessary. Enter SWDPadj values periodically during the season. Delete existing entries if they are not needed.
5. Enter past amounts or future estimates of temperature, rain, and irrigation data in columns B, H, and I, respectively. 
6. Examine the SWDP (%) column to estimate when irrigation will be needed.
7. Examine the SWD (mm or in.) column to estimate how much irrigation will be needed.
8. Try different values of temperature, irrigation, etc. to examine scenarios such as changes in weather forecasts, irrigation dates &amp; amounts, etc.
9. Save your work often.</t>
        </r>
      </text>
    </comment>
    <comment ref="S1" authorId="0" shape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wrightsj@charter.net
-----
Last update: 23 March 2017.</t>
        </r>
      </text>
    </comment>
    <comment ref="S2" authorId="0" shape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shapeId="0">
      <text>
        <r>
          <rPr>
            <sz val="8"/>
            <color indexed="81"/>
            <rFont val="Tahoma"/>
            <family val="2"/>
          </rPr>
          <t>Enter a crop type using the data validation for this cell.</t>
        </r>
      </text>
    </comment>
    <comment ref="S3" authorId="0" shape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r>
          <rPr>
            <u/>
            <sz val="8"/>
            <color indexed="81"/>
            <rFont val="Tahoma"/>
            <family val="2"/>
          </rPr>
          <t>17 April 2012 (Version 2.0):</t>
        </r>
        <r>
          <rPr>
            <sz val="8"/>
            <color indexed="81"/>
            <rFont val="Tahoma"/>
            <family val="2"/>
          </rPr>
          <t xml:space="preserve">
A) Added a second chart with scrolling bars to view part or all of the season. The user can specify how many days in the season to view (Interval Width) and the starting date of the viewing period (Starting Date). See http://whatapalaver.co.uk/2007/10/scroll-bar-chart/ for programming details.
B) Eliminated senior author name from most comments. Added comments to "Crops &amp; Soils," "ET Tables", and "Charts" areas to tell the user to scroll down and to the right to see the tables or charts and to scroll to the right for a hyperlink to return to cell B8.
C) Added the field description (cell B4 contents) to the chart titles. Added path, file, worksheet, date, and time stamps to the headers and footers of charts.
</t>
        </r>
        <r>
          <rPr>
            <u/>
            <sz val="8"/>
            <color indexed="81"/>
            <rFont val="Tahoma"/>
            <family val="2"/>
          </rPr>
          <t>26 April 2012 (Version 2.1):</t>
        </r>
        <r>
          <rPr>
            <sz val="8"/>
            <color indexed="81"/>
            <rFont val="Tahoma"/>
            <family val="2"/>
          </rPr>
          <t xml:space="preserve">
A) Added a dashed Management Allowed Depletion (MAD) line to all charts.
B) Added a footnote to recommend that weather and irrigation forecasts not extend more than one week into the future.
</t>
        </r>
        <r>
          <rPr>
            <u/>
            <sz val="8"/>
            <color indexed="81"/>
            <rFont val="Tahoma"/>
            <family val="2"/>
          </rPr>
          <t>12 March 2015 (Version 2.2):</t>
        </r>
        <r>
          <rPr>
            <sz val="8"/>
            <color indexed="81"/>
            <rFont val="Tahoma"/>
            <family val="2"/>
          </rPr>
          <t xml:space="preserve">
A) Changed VLOOKUP(Crop,CropInfo,x) to VLOOKUP(Crop,CropInfo,x,FALSE), where x= 3 or 4, to accommodate a nonalphabetized list of crops in the CropInfo block. This allows the spreadsheet to correctly retrieve the root zone depths, e.g., 36 rather than 24 inches for ND's Spring_Wheat and 36 rather than 48 inches for MN's Any_Other_Crops.
B) Added a comment in the "Texture" column of the "Soil Horizon Summary" section to provide tips on how to handle fewer than eight (8) soil horizons and on using the "Rocks" texture for soil horizons with no appreciable water holding capacity.
</t>
        </r>
        <r>
          <rPr>
            <u/>
            <sz val="8"/>
            <color indexed="81"/>
            <rFont val="Tahoma"/>
            <family val="2"/>
          </rPr>
          <t>16 April 2015 (Version 2.3):</t>
        </r>
        <r>
          <rPr>
            <sz val="8"/>
            <color indexed="81"/>
            <rFont val="Tahoma"/>
            <family val="2"/>
          </rPr>
          <t xml:space="preserve">
A) Revised the section, "How to Get the Spreadsheet and Supporting Files," to reflect new website locations. See http://www.ag.ndsu.edu/irrigation/irrigation-scheduling for more information.
</t>
        </r>
        <r>
          <rPr>
            <u/>
            <sz val="8"/>
            <color indexed="81"/>
            <rFont val="Tahoma"/>
            <family val="2"/>
          </rPr>
          <t>23 March 2017 (Version 2.4):</t>
        </r>
        <r>
          <rPr>
            <sz val="8"/>
            <color indexed="81"/>
            <rFont val="Tahoma"/>
            <family val="2"/>
          </rPr>
          <t xml:space="preserve">
A) Edited the "Instructions" comment for clarity.
B) Changed the default MAD from 45% to 50% as the latter is commonly assumed. 
C) Revised the data validation input message for the soil horizon thicknesses from 0-6", 6-12", etc. to "First soil horizon," "Second soil horizon," etc. Revised the error messages to be identical to the input messages for each horizon.
D) Clarified the SWDPcritical data validation input message to indicate ". . . values between 0 and 1 </t>
        </r>
        <r>
          <rPr>
            <i/>
            <sz val="8"/>
            <color indexed="81"/>
            <rFont val="Tahoma"/>
            <family val="2"/>
          </rPr>
          <t xml:space="preserve">(0% and 100%) </t>
        </r>
        <r>
          <rPr>
            <sz val="8"/>
            <color indexed="81"/>
            <rFont val="Tahoma"/>
            <family val="2"/>
          </rPr>
          <t xml:space="preserve">are valid" (italicized text added). Also deleted extra instances of the data validation prompt in blank cells below this section.
E) Edited the comment for SWDPadj to remind users that a value is needed for 30 April (4/30) and that they should delete values after 30 April (4/30) which are not needed.
</t>
        </r>
        <r>
          <rPr>
            <u/>
            <sz val="8"/>
            <color indexed="81"/>
            <rFont val="Tahoma"/>
            <family val="2"/>
          </rPr>
          <t>4 May 2017 (Version 2.5):</t>
        </r>
        <r>
          <rPr>
            <sz val="8"/>
            <color indexed="81"/>
            <rFont val="Tahoma"/>
            <family val="2"/>
          </rPr>
          <t xml:space="preserve">
A) Changed the slider chart series for soil water deficit from a line chart with no markers to markers only. This helps align rain, irrigation, and soil water deficit values on the chart.
B) Provided a more descriptive field description in cell B4.</t>
        </r>
      </text>
    </comment>
    <comment ref="B4" authorId="0" shapeId="0">
      <text>
        <r>
          <rPr>
            <b/>
            <sz val="8"/>
            <color indexed="81"/>
            <rFont val="Tahoma"/>
            <family val="2"/>
          </rPr>
          <t>Dean Steele:</t>
        </r>
        <r>
          <rPr>
            <sz val="8"/>
            <color indexed="81"/>
            <rFont val="Tahoma"/>
            <family val="2"/>
          </rPr>
          <t xml:space="preserve">
Enter a description of the field location, year, crop, etc. here.</t>
        </r>
      </text>
    </comment>
    <comment ref="E4" authorId="0" shapeId="0">
      <text>
        <r>
          <rPr>
            <b/>
            <sz val="8"/>
            <color indexed="81"/>
            <rFont val="Tahoma"/>
            <family val="2"/>
          </rPr>
          <t>Dean Steele:</t>
        </r>
        <r>
          <rPr>
            <sz val="8"/>
            <color indexed="81"/>
            <rFont val="Tahoma"/>
            <family val="2"/>
          </rPr>
          <t xml:space="preserve">
Enter the date of the first cutting.
Red format indicates cut date precedes emergence.
Be sure the year is consistent for emergence and all cut dates.</t>
        </r>
      </text>
    </comment>
    <comment ref="F4" authorId="0" shape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shape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shapeId="0">
      <text>
        <r>
          <rPr>
            <sz val="8"/>
            <color indexed="81"/>
            <rFont val="Tahoma"/>
            <family val="2"/>
          </rPr>
          <t>Enter the crop emergence date.</t>
        </r>
      </text>
    </comment>
    <comment ref="B6" authorId="0" shapeId="0">
      <text>
        <r>
          <rPr>
            <sz val="8"/>
            <color indexed="81"/>
            <rFont val="Tahoma"/>
            <family val="2"/>
          </rPr>
          <t xml:space="preserve">Daily maximum temperature, F.
Adjust as needed for actual or forecast values. </t>
        </r>
      </text>
    </comment>
    <comment ref="C6" authorId="0" shapeId="0">
      <text>
        <r>
          <rPr>
            <sz val="8"/>
            <color indexed="81"/>
            <rFont val="Tahoma"/>
            <family val="2"/>
          </rPr>
          <t>Week past emergence.</t>
        </r>
      </text>
    </comment>
    <comment ref="D6" authorId="0" shapeId="0">
      <text>
        <r>
          <rPr>
            <sz val="8"/>
            <color indexed="81"/>
            <rFont val="Tahoma"/>
            <family val="2"/>
          </rPr>
          <t>ET = Evapotranspiration or crop water use.
ET values are adjusted for the dry soil stress factor.</t>
        </r>
      </text>
    </comment>
    <comment ref="H6" authorId="0" shapeId="0">
      <text>
        <r>
          <rPr>
            <sz val="8"/>
            <color indexed="81"/>
            <rFont val="Tahoma"/>
            <family val="2"/>
          </rPr>
          <t xml:space="preserve">Rainfall.
Note: The rainfall and irrigation amounts entered in the spreadsheet should be effective values, i.e., the net amounts which contribute to ET and/or the soil water balance. </t>
        </r>
      </text>
    </comment>
    <comment ref="I6" authorId="0" shapeId="0">
      <text>
        <r>
          <rPr>
            <sz val="8"/>
            <color indexed="81"/>
            <rFont val="Tahoma"/>
            <family val="2"/>
          </rPr>
          <t xml:space="preserve">Irrigation.
Note: The rainfall and irrigation amounts entered in the spreadsheet should be effective values, i.e., the net amounts which contribute to ET and/or the soil water balance. </t>
        </r>
      </text>
    </comment>
    <comment ref="J6" authorId="0" shapeId="0">
      <text>
        <r>
          <rPr>
            <sz val="8"/>
            <color indexed="81"/>
            <rFont val="Tahoma"/>
            <family val="2"/>
          </rPr>
          <t>Soil-Water Deficit, the amount of water needed to refill the soil to field capacity.</t>
        </r>
      </text>
    </comment>
    <comment ref="K6" authorId="0" shapeId="0">
      <text>
        <r>
          <rPr>
            <sz val="8"/>
            <color indexed="81"/>
            <rFont val="Tahoma"/>
            <family val="2"/>
          </rPr>
          <t xml:space="preserve">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shapeId="0">
      <text>
        <r>
          <rPr>
            <b/>
            <sz val="8"/>
            <color indexed="81"/>
            <rFont val="Tahoma"/>
            <family val="2"/>
          </rPr>
          <t>Dean Steele:</t>
        </r>
        <r>
          <rPr>
            <sz val="8"/>
            <color indexed="81"/>
            <rFont val="Tahoma"/>
            <family val="2"/>
          </rPr>
          <t xml:space="preserve">
Measured values of soil-water deficit (%) can be entered in this column to adjust the water balance.
A value is required for 30 April (4/30).
Remember to delete entries after 30 April (4/30) which are not needed.</t>
        </r>
      </text>
    </comment>
    <comment ref="M6" authorId="0" shapeId="0">
      <text>
        <r>
          <rPr>
            <sz val="8"/>
            <color indexed="81"/>
            <rFont val="Tahoma"/>
            <family val="2"/>
          </rPr>
          <t>Amount of rain or irrigation in excess of field capacity. It may leave the profile via deep percolation or surface runoff.</t>
        </r>
      </text>
    </comment>
    <comment ref="N6" authorId="0" shapeId="0">
      <text>
        <r>
          <rPr>
            <sz val="8"/>
            <color indexed="81"/>
            <rFont val="Tahoma"/>
            <family val="2"/>
          </rPr>
          <t>Root zone depth approximation for management of soil water.</t>
        </r>
      </text>
    </comment>
    <comment ref="O6" authorId="0" shapeId="0">
      <text>
        <r>
          <rPr>
            <sz val="8"/>
            <color indexed="81"/>
            <rFont val="Tahoma"/>
            <family val="2"/>
          </rPr>
          <t>Available water holding capacity of the soil to the depth of the root zone.</t>
        </r>
      </text>
    </comment>
    <comment ref="P6" authorId="0" shapeId="0">
      <text>
        <r>
          <rPr>
            <sz val="8"/>
            <color indexed="81"/>
            <rFont val="Tahoma"/>
            <family val="2"/>
          </rPr>
          <t>Seasonal sum of ET to date.</t>
        </r>
      </text>
    </comment>
    <comment ref="Q6" authorId="0" shapeId="0">
      <text>
        <r>
          <rPr>
            <sz val="8"/>
            <color indexed="81"/>
            <rFont val="Tahoma"/>
            <family val="2"/>
          </rPr>
          <t>Seasonal sum of rain to date.</t>
        </r>
      </text>
    </comment>
    <comment ref="R6" authorId="0" shapeId="0">
      <text>
        <r>
          <rPr>
            <sz val="8"/>
            <color indexed="81"/>
            <rFont val="Tahoma"/>
            <family val="2"/>
          </rPr>
          <t>Seasonal sum of irrigation to date.</t>
        </r>
      </text>
    </comment>
    <comment ref="S6" authorId="0" shapeId="0">
      <text>
        <r>
          <rPr>
            <sz val="8"/>
            <color indexed="81"/>
            <rFont val="Tahoma"/>
            <family val="2"/>
          </rPr>
          <t>Seasonal sum of water losses (leaching or runoff) to date.</t>
        </r>
      </text>
    </comment>
    <comment ref="T6" authorId="0" shapeId="0">
      <text>
        <r>
          <rPr>
            <sz val="8"/>
            <color indexed="81"/>
            <rFont val="Tahoma"/>
            <family val="2"/>
          </rPr>
          <t>Enter notes in this column. Examples include spray dates, irrigation forecasts, etc.</t>
        </r>
      </text>
    </comment>
    <comment ref="U6" authorId="0" shapeId="0">
      <text>
        <r>
          <rPr>
            <sz val="8"/>
            <color indexed="81"/>
            <rFont val="Tahoma"/>
            <family val="2"/>
          </rPr>
          <t>Management Allowed Depletion. 
This column's values are for graphing purposes only. 
Go to the "Crops &amp; Soils" area to change the MAD value.</t>
        </r>
      </text>
    </comment>
    <comment ref="B8" authorId="0" shapeId="0">
      <text>
        <r>
          <rPr>
            <sz val="8"/>
            <color indexed="81"/>
            <rFont val="Tahoma"/>
            <family val="2"/>
          </rPr>
          <t>Tmax values for 4/30 - 6/6 is from Cando, ND, for 2006.
Values after 6/6 are long-term data for Carrington.</t>
        </r>
      </text>
    </comment>
    <comment ref="D8" authorId="0" shapeId="0">
      <text>
        <r>
          <rPr>
            <b/>
            <sz val="8"/>
            <color indexed="81"/>
            <rFont val="Tahoma"/>
            <family val="2"/>
          </rPr>
          <t>Dean Steele:</t>
        </r>
        <r>
          <rPr>
            <sz val="8"/>
            <color indexed="81"/>
            <rFont val="Tahoma"/>
            <family val="2"/>
          </rPr>
          <t xml:space="preserve">
Check ET values for regular crops, uncut alfalfa, and cut alfalfa.</t>
        </r>
      </text>
    </comment>
    <comment ref="H8" authorId="0" shapeId="0">
      <text>
        <r>
          <rPr>
            <b/>
            <sz val="8"/>
            <color indexed="81"/>
            <rFont val="Tahoma"/>
            <family val="2"/>
          </rPr>
          <t>Dean Steele:</t>
        </r>
        <r>
          <rPr>
            <sz val="8"/>
            <color indexed="81"/>
            <rFont val="Tahoma"/>
            <family val="2"/>
          </rPr>
          <t xml:space="preserve">
Rain for 4/30 - 6/6/2006 is from Cando, ND.
Values after 6/6 are blank.</t>
        </r>
      </text>
    </comment>
    <comment ref="L8" authorId="0" shapeId="0">
      <text>
        <r>
          <rPr>
            <b/>
            <sz val="8"/>
            <color indexed="81"/>
            <rFont val="Tahoma"/>
            <family val="2"/>
          </rPr>
          <t>Dean Steele:</t>
        </r>
        <r>
          <rPr>
            <sz val="8"/>
            <color indexed="81"/>
            <rFont val="Tahoma"/>
            <family val="2"/>
          </rPr>
          <t xml:space="preserve">
Must have a starting value here.</t>
        </r>
      </text>
    </comment>
    <comment ref="N9" authorId="0" shape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A170" authorId="0" shapeId="0">
      <text>
        <r>
          <rPr>
            <sz val="8"/>
            <color indexed="81"/>
            <rFont val="Tahoma"/>
            <family val="2"/>
          </rPr>
          <t>Scroll down and to the right to see crop and soil information.
Scroll right for a hyperlink to return to cell B8.</t>
        </r>
      </text>
    </comment>
    <comment ref="AG172" authorId="0" shapeId="0">
      <text>
        <r>
          <rPr>
            <b/>
            <sz val="8"/>
            <color indexed="81"/>
            <rFont val="Tahoma"/>
            <family val="2"/>
          </rPr>
          <t>References:</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shapeId="0">
      <text>
        <r>
          <rPr>
            <sz val="8"/>
            <color indexed="81"/>
            <rFont val="Tahoma"/>
            <family val="2"/>
          </rPr>
          <t>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shapeId="0">
      <text>
        <r>
          <rPr>
            <sz val="8"/>
            <color indexed="8"/>
            <rFont val="Tahoma"/>
            <family val="2"/>
          </rPr>
          <t>CropInfo = range of crop-specific information for the site or field on this worksheet.
Named array of values.
Rows: 9.
Columns: 4. 
This comment is in the upper-left corner of the array.
Some cells require user entries and others are computed values.</t>
        </r>
      </text>
    </comment>
    <comment ref="AD175" authorId="0" shapeId="0">
      <text>
        <r>
          <rPr>
            <sz val="8"/>
            <color indexed="81"/>
            <rFont val="Tahoma"/>
            <family val="2"/>
          </rPr>
          <t>A value of 7 is recommended for newly-seeded alfalfa or 1 for established alfalfa.</t>
        </r>
      </text>
    </comment>
    <comment ref="AD196" authorId="1" shapeId="0">
      <text>
        <r>
          <rPr>
            <sz val="9"/>
            <color indexed="81"/>
            <rFont val="Tahoma"/>
            <family val="2"/>
          </rPr>
          <t xml:space="preserve">If a soil has five horizons instead of eight, for example, the user can enter the five horizon descriptions as needed at the top of the profile and then enter 1220 for each of the unused horizons in the spreadsheet. Since the thickness of each of those horizons is zero, their contributions to the water holding capacity of the soil will also be zero.
If a soil profile is known to have no appreciable water holding capacity below a certain depth, the user can enter "Rocks" for the soil texture in those horizon(s).
</t>
        </r>
      </text>
    </comment>
    <comment ref="AA199" authorId="0" shapeId="0">
      <text>
        <r>
          <rPr>
            <sz val="8"/>
            <color indexed="8"/>
            <rFont val="Tahoma"/>
            <family val="2"/>
          </rPr>
          <t>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9" authorId="0" shapeId="0">
      <text>
        <r>
          <rPr>
            <sz val="8"/>
            <color indexed="53"/>
            <rFont val="Tahoma"/>
            <family val="2"/>
          </rPr>
          <t>Zbj = depth of the bottom of layer j.
Named array of values.
Rows: 9.
Columns: 1. 
Cells in this array (column) require user entries.</t>
        </r>
      </text>
    </comment>
    <comment ref="AE199" authorId="0" shapeId="0">
      <text>
        <r>
          <rPr>
            <sz val="8"/>
            <color indexed="10"/>
            <rFont val="Tahoma"/>
            <family val="2"/>
          </rPr>
          <t>dZj = thickness of layer j.
Named array of values.
Rows: 10.
Columns: 1. 
Cells in this array (column) are computed values and do not require user entries.</t>
        </r>
      </text>
    </comment>
    <comment ref="AG199" authorId="0" shapeId="0">
      <text>
        <r>
          <rPr>
            <sz val="8"/>
            <color indexed="37"/>
            <rFont val="Tahoma"/>
            <family val="2"/>
          </rPr>
          <t>AWHCj = available water holding capacity for layer j.
Named array of values.
Rows: 10.
Columns: 1. 
Cells in this array (column) are computed values and do not require user entries.</t>
        </r>
      </text>
    </comment>
    <comment ref="AH199" authorId="0" shapeId="0">
      <text>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7" authorId="0" shapeId="0">
      <text>
        <r>
          <rPr>
            <sz val="8"/>
            <color indexed="81"/>
            <rFont val="Tahoma"/>
            <family val="2"/>
          </rPr>
          <t>RZmax. This value is fixed at 1220 mm. Use Data Validation to change it.</t>
        </r>
      </text>
    </comment>
    <comment ref="BA230" authorId="0" shapeId="0">
      <text>
        <r>
          <rPr>
            <sz val="8"/>
            <color indexed="81"/>
            <rFont val="Tahoma"/>
            <family val="2"/>
          </rPr>
          <t>Scroll down and to the right to see ET tables for each of the available crops.
Scroll right for a hyperlink to return to cell B8.</t>
        </r>
      </text>
    </comment>
    <comment ref="CA400" authorId="0" shapeId="0">
      <text>
        <r>
          <rPr>
            <sz val="8"/>
            <color indexed="81"/>
            <rFont val="Tahoma"/>
            <family val="2"/>
          </rPr>
          <t>Scroll down and to the right to see two charts:
1. A full-season chart.
2. A user-adjustable, dynamic chart (scroll down).
Scroll right for a hyperlink to return to cell B8.</t>
        </r>
      </text>
    </comment>
    <comment ref="CA474" authorId="0" shapeId="0">
      <text>
        <r>
          <rPr>
            <sz val="8"/>
            <color indexed="81"/>
            <rFont val="Tahoma"/>
            <family val="2"/>
          </rPr>
          <t>To set the number of days to view on the chart:
a) Use the Interval Width slider bar,
b) Click on the "&lt;" or "&gt;" buttons, or
c) Change the number to the right.
Examples:
Slide to right (Interval Width = 153 days) for the entire season.
Slide to left (Interval Width = 14 days) to show two weeks at a time.</t>
        </r>
      </text>
    </comment>
    <comment ref="CC474" authorId="0" shapeId="0">
      <text>
        <r>
          <rPr>
            <sz val="8"/>
            <color indexed="81"/>
            <rFont val="Tahoma"/>
            <family val="2"/>
          </rPr>
          <t>This cell can be edited.</t>
        </r>
      </text>
    </comment>
    <comment ref="CH474" authorId="0" shapeId="0">
      <text>
        <r>
          <rPr>
            <sz val="8"/>
            <color indexed="81"/>
            <rFont val="Tahoma"/>
            <family val="2"/>
          </rPr>
          <t>To set the starting date of the chart:
a) Use the Start Date slider bar,
b) Click on the "&lt;" or "&gt;" buttons, or
c) Change the number below and to the right.
Examples:
Slide to left Start Date = 1) for a May 1 start date.
Slide to right (Start Date = 21) for a May 21 start date.</t>
        </r>
      </text>
    </comment>
    <comment ref="CJ474" authorId="0" shapeId="0">
      <text>
        <r>
          <rPr>
            <b/>
            <sz val="8"/>
            <color indexed="81"/>
            <rFont val="Tahoma"/>
            <family val="2"/>
          </rPr>
          <t>Do not edit this cell.
Edit the cell below if needed.</t>
        </r>
      </text>
    </comment>
    <comment ref="CJ475" authorId="0" shapeId="0">
      <text>
        <r>
          <rPr>
            <sz val="8"/>
            <color indexed="81"/>
            <rFont val="Tahoma"/>
            <family val="2"/>
          </rPr>
          <t>This cell can be edited. 
Examples:
1 = 1 May,
2 = 2 May, 
etc.</t>
        </r>
      </text>
    </comment>
  </commentList>
</comments>
</file>

<file path=xl/comments2.xml><?xml version="1.0" encoding="utf-8"?>
<comments xmlns="http://schemas.openxmlformats.org/spreadsheetml/2006/main">
  <authors>
    <author>Dean Steele</author>
    <author>Dean.Steele</author>
  </authors>
  <commentList>
    <comment ref="L1" authorId="0" shapeId="0">
      <text>
        <r>
          <rPr>
            <b/>
            <sz val="8"/>
            <color indexed="81"/>
            <rFont val="Tahoma"/>
            <family val="2"/>
          </rPr>
          <t xml:space="preserve">How to Run this Spreadsheet:
A. General Information:
</t>
        </r>
        <r>
          <rPr>
            <sz val="8"/>
            <color indexed="81"/>
            <rFont val="Tahoma"/>
            <family val="2"/>
          </rPr>
          <t xml:space="preserve">1. Abbreviations are defined in column headings.
2. Do not move entries such as temperature, rain, and irrigation values from one cell to another because this may cause formulas to work incorrectly. Instead, delete the original entry and write a new entry in the correct cell.
3. Add new sheets for new fields, crops, years, etc. Avoid spaces and dashes in sheet names (worksheet tabs). Use "_" to emulate a space, e.g., a sheet name could be "2006_Alfalfa". Right-click on a sheet name to rename it.
</t>
        </r>
        <r>
          <rPr>
            <b/>
            <sz val="8"/>
            <color indexed="81"/>
            <rFont val="Tahoma"/>
            <family val="2"/>
          </rPr>
          <t xml:space="preserve">B. Getting Started:
</t>
        </r>
        <r>
          <rPr>
            <sz val="8"/>
            <color indexed="81"/>
            <rFont val="Tahoma"/>
            <family val="2"/>
          </rPr>
          <t>1. Enter the site description at the left and select a crop and emergence date below.
2. Click on the "Crops and Soils" link at the right to adjust crop and soil information as needed.
3. Unhide columns E, F, &amp; G if the crop is alfalfa. Click on the "+" or "-" button above column H to show or hide columns E, F, and G.
4. Adjust the 30 April (4/30) SWDPadj value below if necessary. Enter SWDPadj values periodically during the season. Delete existing entries if they are not needed.
5. Enter past amounts or future estimates of temperature, rain, and irrigation data in columns B, H, and I, respectively. 
6. Examine the SWDP (%) column to estimate when irrigation will be needed.
7. Examine the SWD (mm or in.) column to estimate how much irrigation will be needed.
8. Try different values of temperature, irrigation, etc. to examine scenarios such as changes in weather forecasts, irrigation dates &amp; amounts, etc.
9. Save your work often.</t>
        </r>
      </text>
    </comment>
    <comment ref="S1" authorId="0" shape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wrightsj@charter.net
-----
Last update: 23 March 2017.</t>
        </r>
      </text>
    </comment>
    <comment ref="S2" authorId="0" shape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shapeId="0">
      <text>
        <r>
          <rPr>
            <b/>
            <sz val="8"/>
            <color indexed="81"/>
            <rFont val="Tahoma"/>
            <family val="2"/>
          </rPr>
          <t>Dean Steele:</t>
        </r>
        <r>
          <rPr>
            <sz val="8"/>
            <color indexed="81"/>
            <rFont val="Tahoma"/>
            <family val="2"/>
          </rPr>
          <t xml:space="preserve">
Enter a crop type using the data validation for this cell.</t>
        </r>
      </text>
    </comment>
    <comment ref="S3" authorId="0" shape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r>
          <rPr>
            <u/>
            <sz val="8"/>
            <color indexed="81"/>
            <rFont val="Tahoma"/>
            <family val="2"/>
          </rPr>
          <t>17 April 2012 (Version 2.0):</t>
        </r>
        <r>
          <rPr>
            <sz val="8"/>
            <color indexed="81"/>
            <rFont val="Tahoma"/>
            <family val="2"/>
          </rPr>
          <t xml:space="preserve">
A) Added a second chart with scrolling bars to view part or all of the season. The user can specify how many days in the season to view (Interval Width) and the starting date of the viewing period (Starting Date). See http://whatapalaver.co.uk/2007/10/scroll-bar-chart/ for programming details.
B) Eliminated senior author name from most comments. Added comments to "Crops &amp; Soils," "ET Tables", and "Charts" areas to tell the user to scroll down and to the right to see the tables or charts and to scroll to the right for a hyperlink to return to cell B8.
C) Added the field description (cell B4 contents) to the chart titles. Added path, file, worksheet, date, and time stamps to the headers and footers of charts.
</t>
        </r>
        <r>
          <rPr>
            <u/>
            <sz val="8"/>
            <color indexed="81"/>
            <rFont val="Tahoma"/>
            <family val="2"/>
          </rPr>
          <t>26 April 2012 (Version 2.1):</t>
        </r>
        <r>
          <rPr>
            <sz val="8"/>
            <color indexed="81"/>
            <rFont val="Tahoma"/>
            <family val="2"/>
          </rPr>
          <t xml:space="preserve">
A) Added a dashed Management Allowed Depletion (MAD) line to all charts.
B) Added a footnote to recommend that weather and irrigation forecasts not extend more than one week into the future.
</t>
        </r>
        <r>
          <rPr>
            <u/>
            <sz val="8"/>
            <color indexed="81"/>
            <rFont val="Tahoma"/>
            <family val="2"/>
          </rPr>
          <t>12 March 2015 (Version 2.2):</t>
        </r>
        <r>
          <rPr>
            <sz val="8"/>
            <color indexed="81"/>
            <rFont val="Tahoma"/>
            <family val="2"/>
          </rPr>
          <t xml:space="preserve">
A) Changed VLOOKUP(Crop,CropInfo,x) to VLOOKUP(Crop,CropInfo,x,FALSE), where x= 3 or 4, to accommodate a nonalphabetized list of crops in the CropInfo block. This allows the spreadsheet to correctly retrieve the root zone depths, e.g., 36 rather than 24 inches for ND's Spring_Wheat and 36 rather than 48 inches for MN's Any_Other_Crops.
B) Added a comment in the "Texture" column of the "Soil Horizon Summary" section to provide tips on how to handle fewer than eight (8) soil horizons and on using the "Rocks" texture for soil horizons with no appreciable water holding capacity.
</t>
        </r>
        <r>
          <rPr>
            <u/>
            <sz val="8"/>
            <color indexed="81"/>
            <rFont val="Tahoma"/>
            <family val="2"/>
          </rPr>
          <t>16 April 2015 (Version 2.3):</t>
        </r>
        <r>
          <rPr>
            <sz val="8"/>
            <color indexed="81"/>
            <rFont val="Tahoma"/>
            <family val="2"/>
          </rPr>
          <t xml:space="preserve">
A) Revised the section, "How to Get the Spreadsheet and Supporting Files," to reflect new website locations. See http://www.ag.ndsu.edu/irrigation/irrigation-scheduling for more information.
</t>
        </r>
        <r>
          <rPr>
            <u/>
            <sz val="8"/>
            <color indexed="81"/>
            <rFont val="Tahoma"/>
            <family val="2"/>
          </rPr>
          <t>23 March 2017 (Version 2.4):</t>
        </r>
        <r>
          <rPr>
            <sz val="8"/>
            <color indexed="81"/>
            <rFont val="Tahoma"/>
            <family val="2"/>
          </rPr>
          <t xml:space="preserve">
A) Edited the "Instructions" comment for clarity.
B) Changed the default MAD from 45% to 50% as the latter is commonly assumed. 
C) Revised the data validation input message for the soil horizon thicknesses from 0-6", 6-12", etc. to "First soil horizon," "Second soil horizon," etc. Revised the error messages to be identical to the input messages for each horizon.
D) Clarified the SWDPcritical data validation input message to indicate ". . . values between 0 and 1 </t>
        </r>
        <r>
          <rPr>
            <i/>
            <sz val="8"/>
            <color indexed="81"/>
            <rFont val="Tahoma"/>
            <family val="2"/>
          </rPr>
          <t xml:space="preserve">(0% and 100%) </t>
        </r>
        <r>
          <rPr>
            <sz val="8"/>
            <color indexed="81"/>
            <rFont val="Tahoma"/>
            <family val="2"/>
          </rPr>
          <t xml:space="preserve">are valid" (italicized text added). Also deleted extra instances of the data validation prompt in blank cells below this section.
E) Edited the comment for SWDPadj to remind users that a value is needed for 30 April (4/30) and that they should delete values after 30 April (4/30) which are not needed.
</t>
        </r>
        <r>
          <rPr>
            <u/>
            <sz val="8"/>
            <color indexed="81"/>
            <rFont val="Tahoma"/>
            <family val="2"/>
          </rPr>
          <t>4 May 2017 (Version 2.5):</t>
        </r>
        <r>
          <rPr>
            <sz val="8"/>
            <color indexed="81"/>
            <rFont val="Tahoma"/>
            <family val="2"/>
          </rPr>
          <t xml:space="preserve">
A) Changed the slider chart series for soil water deficit from a line chart with no markers to markers only. This helps align rain, irrigation, and soil water deficit values on the chart.
B) Provided a more descriptive field description in cell B4.</t>
        </r>
      </text>
    </comment>
    <comment ref="B4" authorId="0" shapeId="0">
      <text>
        <r>
          <rPr>
            <b/>
            <sz val="8"/>
            <color indexed="81"/>
            <rFont val="Tahoma"/>
            <family val="2"/>
          </rPr>
          <t>Dean Steele:</t>
        </r>
        <r>
          <rPr>
            <sz val="8"/>
            <color indexed="81"/>
            <rFont val="Tahoma"/>
            <family val="2"/>
          </rPr>
          <t xml:space="preserve">
Enter a description of the field location, year, crop, etc. here.</t>
        </r>
      </text>
    </comment>
    <comment ref="E4" authorId="0" shapeId="0">
      <text>
        <r>
          <rPr>
            <b/>
            <sz val="8"/>
            <color indexed="81"/>
            <rFont val="Tahoma"/>
            <family val="2"/>
          </rPr>
          <t>Dean Steele:</t>
        </r>
        <r>
          <rPr>
            <sz val="8"/>
            <color indexed="81"/>
            <rFont val="Tahoma"/>
            <family val="2"/>
          </rPr>
          <t xml:space="preserve">
Enter the date of the second cutting.
Red format indicates cut date precedes emergence.
Be sure the year is consistent for emergence and all cut dates.</t>
        </r>
      </text>
    </comment>
    <comment ref="F4" authorId="0" shape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shape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shapeId="0">
      <text>
        <r>
          <rPr>
            <b/>
            <sz val="8"/>
            <color indexed="81"/>
            <rFont val="Tahoma"/>
            <family val="2"/>
          </rPr>
          <t>Dean Steele:</t>
        </r>
        <r>
          <rPr>
            <sz val="8"/>
            <color indexed="81"/>
            <rFont val="Tahoma"/>
            <family val="2"/>
          </rPr>
          <t xml:space="preserve">
Enter the crop emergence date.</t>
        </r>
      </text>
    </comment>
    <comment ref="B6" authorId="0" shapeId="0">
      <text>
        <r>
          <rPr>
            <b/>
            <sz val="8"/>
            <color indexed="81"/>
            <rFont val="Tahoma"/>
            <family val="2"/>
          </rPr>
          <t>Dean Steele:</t>
        </r>
        <r>
          <rPr>
            <sz val="8"/>
            <color indexed="81"/>
            <rFont val="Tahoma"/>
            <family val="2"/>
          </rPr>
          <t xml:space="preserve">
Daily maximum temperature, F.
Adjust as needed for actual or forecast values. </t>
        </r>
      </text>
    </comment>
    <comment ref="C6" authorId="0" shapeId="0">
      <text>
        <r>
          <rPr>
            <b/>
            <sz val="8"/>
            <color indexed="81"/>
            <rFont val="Tahoma"/>
            <family val="2"/>
          </rPr>
          <t>Dean Steele:</t>
        </r>
        <r>
          <rPr>
            <sz val="8"/>
            <color indexed="81"/>
            <rFont val="Tahoma"/>
            <family val="2"/>
          </rPr>
          <t xml:space="preserve">
Week past emergence.</t>
        </r>
      </text>
    </comment>
    <comment ref="D6" authorId="0" shapeId="0">
      <text>
        <r>
          <rPr>
            <b/>
            <sz val="8"/>
            <color indexed="81"/>
            <rFont val="Tahoma"/>
            <family val="2"/>
          </rPr>
          <t>Dean Steele:</t>
        </r>
        <r>
          <rPr>
            <sz val="8"/>
            <color indexed="81"/>
            <rFont val="Tahoma"/>
            <family val="2"/>
          </rPr>
          <t xml:space="preserve">
ET = Evapotranspiration or crop water use.
ET values are adjusted for the dry soil stress factor.</t>
        </r>
      </text>
    </comment>
    <comment ref="H6" authorId="0" shapeId="0">
      <text>
        <r>
          <rPr>
            <b/>
            <sz val="8"/>
            <color indexed="81"/>
            <rFont val="Tahoma"/>
            <family val="2"/>
          </rPr>
          <t>Dean Steele:</t>
        </r>
        <r>
          <rPr>
            <sz val="8"/>
            <color indexed="81"/>
            <rFont val="Tahoma"/>
            <family val="2"/>
          </rPr>
          <t xml:space="preserve">
Rainfall.
Note: The rainfall and irrigation amounts entered in the spreadsheet should be effective values, i.e., the net amounts which contribute to ET and/or the soil water balance. </t>
        </r>
      </text>
    </comment>
    <comment ref="I6" authorId="0" shapeId="0">
      <text>
        <r>
          <rPr>
            <b/>
            <sz val="8"/>
            <color indexed="81"/>
            <rFont val="Tahoma"/>
            <family val="2"/>
          </rPr>
          <t>Dean Steele:</t>
        </r>
        <r>
          <rPr>
            <sz val="8"/>
            <color indexed="81"/>
            <rFont val="Tahoma"/>
            <family val="2"/>
          </rPr>
          <t xml:space="preserve">
Irrigation.
Note: The rainfall and irrigation amounts entered in the spreadsheet should be effective values, i.e., the net amounts which contribute to ET and/or the soil water balance. </t>
        </r>
      </text>
    </comment>
    <comment ref="J6" authorId="0" shapeId="0">
      <text>
        <r>
          <rPr>
            <b/>
            <sz val="8"/>
            <color indexed="81"/>
            <rFont val="Tahoma"/>
            <family val="2"/>
          </rPr>
          <t>Dean Steele:</t>
        </r>
        <r>
          <rPr>
            <sz val="8"/>
            <color indexed="81"/>
            <rFont val="Tahoma"/>
            <family val="2"/>
          </rPr>
          <t xml:space="preserve">
Soil-Water Deficit, the amount of water needed to refill the soil to field capacity.</t>
        </r>
      </text>
    </comment>
    <comment ref="K6" authorId="0" shapeId="0">
      <text>
        <r>
          <rPr>
            <b/>
            <sz val="8"/>
            <color indexed="81"/>
            <rFont val="Tahoma"/>
            <family val="2"/>
          </rPr>
          <t>Dean Steele:</t>
        </r>
        <r>
          <rPr>
            <sz val="8"/>
            <color indexed="81"/>
            <rFont val="Tahoma"/>
            <family val="2"/>
          </rPr>
          <t xml:space="preserve">
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shapeId="0">
      <text>
        <r>
          <rPr>
            <b/>
            <sz val="8"/>
            <color indexed="81"/>
            <rFont val="Tahoma"/>
            <family val="2"/>
          </rPr>
          <t>Dean Steele:</t>
        </r>
        <r>
          <rPr>
            <sz val="8"/>
            <color indexed="81"/>
            <rFont val="Tahoma"/>
            <family val="2"/>
          </rPr>
          <t xml:space="preserve">
Measured values of soil-water deficit (%) can be entered in this column to adjust the water balance.
A value is required for 30 April (4/30).
Remember to delete entries after 30 April (4/30) which are not needed.</t>
        </r>
      </text>
    </comment>
    <comment ref="M6" authorId="0" shapeId="0">
      <text>
        <r>
          <rPr>
            <b/>
            <sz val="8"/>
            <color indexed="81"/>
            <rFont val="Tahoma"/>
            <family val="2"/>
          </rPr>
          <t>Dean Steele:</t>
        </r>
        <r>
          <rPr>
            <sz val="8"/>
            <color indexed="81"/>
            <rFont val="Tahoma"/>
            <family val="2"/>
          </rPr>
          <t xml:space="preserve">
Amount of rain or irrigation in excess of field capacity. It may leave the profile via deep percolation or surface runoff.</t>
        </r>
      </text>
    </comment>
    <comment ref="N6" authorId="0" shapeId="0">
      <text>
        <r>
          <rPr>
            <b/>
            <sz val="8"/>
            <color indexed="81"/>
            <rFont val="Tahoma"/>
            <family val="2"/>
          </rPr>
          <t>Dean Steele:</t>
        </r>
        <r>
          <rPr>
            <sz val="8"/>
            <color indexed="81"/>
            <rFont val="Tahoma"/>
            <family val="2"/>
          </rPr>
          <t xml:space="preserve">
Root zone depth approximation for management of soil water.</t>
        </r>
      </text>
    </comment>
    <comment ref="O6" authorId="0" shapeId="0">
      <text>
        <r>
          <rPr>
            <b/>
            <sz val="8"/>
            <color indexed="81"/>
            <rFont val="Tahoma"/>
            <family val="2"/>
          </rPr>
          <t>Dean Steele:</t>
        </r>
        <r>
          <rPr>
            <sz val="8"/>
            <color indexed="81"/>
            <rFont val="Tahoma"/>
            <family val="2"/>
          </rPr>
          <t xml:space="preserve">
Available water holding capacity of the soil to the depth of the root zone.</t>
        </r>
      </text>
    </comment>
    <comment ref="P6" authorId="0" shapeId="0">
      <text>
        <r>
          <rPr>
            <b/>
            <sz val="8"/>
            <color indexed="81"/>
            <rFont val="Tahoma"/>
            <family val="2"/>
          </rPr>
          <t>Dean Steele:</t>
        </r>
        <r>
          <rPr>
            <sz val="8"/>
            <color indexed="81"/>
            <rFont val="Tahoma"/>
            <family val="2"/>
          </rPr>
          <t xml:space="preserve">
Seasonal sum of ET to date.</t>
        </r>
      </text>
    </comment>
    <comment ref="Q6" authorId="0" shapeId="0">
      <text>
        <r>
          <rPr>
            <b/>
            <sz val="8"/>
            <color indexed="81"/>
            <rFont val="Tahoma"/>
            <family val="2"/>
          </rPr>
          <t>Dean Steele:</t>
        </r>
        <r>
          <rPr>
            <sz val="8"/>
            <color indexed="81"/>
            <rFont val="Tahoma"/>
            <family val="2"/>
          </rPr>
          <t xml:space="preserve">
Seasonal sum of rain to date.</t>
        </r>
      </text>
    </comment>
    <comment ref="R6" authorId="0" shapeId="0">
      <text>
        <r>
          <rPr>
            <b/>
            <sz val="8"/>
            <color indexed="81"/>
            <rFont val="Tahoma"/>
            <family val="2"/>
          </rPr>
          <t>Dean Steele:</t>
        </r>
        <r>
          <rPr>
            <sz val="8"/>
            <color indexed="81"/>
            <rFont val="Tahoma"/>
            <family val="2"/>
          </rPr>
          <t xml:space="preserve">
Seasonal sum of irrigation to date.</t>
        </r>
      </text>
    </comment>
    <comment ref="S6" authorId="0" shapeId="0">
      <text>
        <r>
          <rPr>
            <b/>
            <sz val="8"/>
            <color indexed="81"/>
            <rFont val="Tahoma"/>
            <family val="2"/>
          </rPr>
          <t>Dean Steele:</t>
        </r>
        <r>
          <rPr>
            <sz val="8"/>
            <color indexed="81"/>
            <rFont val="Tahoma"/>
            <family val="2"/>
          </rPr>
          <t xml:space="preserve">
Seasonal sum of water losses (leaching or runoff) to date.</t>
        </r>
      </text>
    </comment>
    <comment ref="T6" authorId="0" shapeId="0">
      <text>
        <r>
          <rPr>
            <b/>
            <sz val="8"/>
            <color indexed="81"/>
            <rFont val="Tahoma"/>
            <family val="2"/>
          </rPr>
          <t>Dean Steele:</t>
        </r>
        <r>
          <rPr>
            <sz val="8"/>
            <color indexed="81"/>
            <rFont val="Tahoma"/>
            <family val="2"/>
          </rPr>
          <t xml:space="preserve">
Enter notes in this column. Examples include spray dates, irrigation forecasts, etc.</t>
        </r>
      </text>
    </comment>
    <comment ref="U6" authorId="0" shapeId="0">
      <text>
        <r>
          <rPr>
            <sz val="8"/>
            <color indexed="81"/>
            <rFont val="Tahoma"/>
            <family val="2"/>
          </rPr>
          <t>Management Allowed Depletion. 
This column's values are for graphing purposes only. 
Go to the "Crops &amp; Soils" area to change the MAD value.</t>
        </r>
      </text>
    </comment>
    <comment ref="B8" authorId="0" shapeId="0">
      <text>
        <r>
          <rPr>
            <b/>
            <sz val="8"/>
            <color indexed="81"/>
            <rFont val="Tahoma"/>
            <family val="2"/>
          </rPr>
          <t>Dean Steele:</t>
        </r>
        <r>
          <rPr>
            <sz val="8"/>
            <color indexed="81"/>
            <rFont val="Tahoma"/>
            <family val="2"/>
          </rPr>
          <t xml:space="preserve">
Tmax values for 4/30 - 6/6 is from Cando, ND, for 2006.
Values after 6/6 are long-term data for Carrington.</t>
        </r>
      </text>
    </comment>
    <comment ref="D8" authorId="0" shapeId="0">
      <text>
        <r>
          <rPr>
            <b/>
            <sz val="8"/>
            <color indexed="81"/>
            <rFont val="Tahoma"/>
            <family val="2"/>
          </rPr>
          <t>Dean Steele:</t>
        </r>
        <r>
          <rPr>
            <sz val="8"/>
            <color indexed="81"/>
            <rFont val="Tahoma"/>
            <family val="2"/>
          </rPr>
          <t xml:space="preserve">
Check ET values for regular crops, uncut alfalfa, and cut alfalfa.</t>
        </r>
      </text>
    </comment>
    <comment ref="H8" authorId="0" shapeId="0">
      <text>
        <r>
          <rPr>
            <b/>
            <sz val="8"/>
            <color indexed="81"/>
            <rFont val="Tahoma"/>
            <family val="2"/>
          </rPr>
          <t>Dean Steele:</t>
        </r>
        <r>
          <rPr>
            <sz val="8"/>
            <color indexed="81"/>
            <rFont val="Tahoma"/>
            <family val="2"/>
          </rPr>
          <t xml:space="preserve">
Rain for 4/30 - 6/6/2006 is from Cando, ND.
Values after 6/6 are blank.</t>
        </r>
      </text>
    </comment>
    <comment ref="L8" authorId="0" shapeId="0">
      <text>
        <r>
          <rPr>
            <b/>
            <sz val="8"/>
            <color indexed="81"/>
            <rFont val="Tahoma"/>
            <family val="2"/>
          </rPr>
          <t>Dean Steele:</t>
        </r>
        <r>
          <rPr>
            <sz val="8"/>
            <color indexed="81"/>
            <rFont val="Tahoma"/>
            <family val="2"/>
          </rPr>
          <t xml:space="preserve">
Must have a starting value here.</t>
        </r>
      </text>
    </comment>
    <comment ref="N9" authorId="0" shape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A170" authorId="0" shapeId="0">
      <text>
        <r>
          <rPr>
            <sz val="8"/>
            <color indexed="81"/>
            <rFont val="Tahoma"/>
            <family val="2"/>
          </rPr>
          <t>Scroll down and to the right to see crop and soil information.
Scroll right for a hyperlink to return to cell B8.</t>
        </r>
      </text>
    </comment>
    <comment ref="AG172" authorId="0" shapeId="0">
      <text>
        <r>
          <rPr>
            <b/>
            <sz val="8"/>
            <color indexed="81"/>
            <rFont val="Tahoma"/>
            <family val="2"/>
          </rPr>
          <t>Dean Steele:</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shapeId="0">
      <text>
        <r>
          <rPr>
            <b/>
            <sz val="8"/>
            <color indexed="81"/>
            <rFont val="Tahoma"/>
            <family val="2"/>
          </rPr>
          <t>Dean Steele:</t>
        </r>
        <r>
          <rPr>
            <sz val="8"/>
            <color indexed="81"/>
            <rFont val="Tahoma"/>
            <family val="2"/>
          </rPr>
          <t xml:space="preserve">
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shapeId="0">
      <text>
        <r>
          <rPr>
            <b/>
            <sz val="8"/>
            <color indexed="8"/>
            <rFont val="Tahoma"/>
            <family val="2"/>
          </rPr>
          <t>Dean Steele:</t>
        </r>
        <r>
          <rPr>
            <sz val="8"/>
            <color indexed="8"/>
            <rFont val="Tahoma"/>
            <family val="2"/>
          </rPr>
          <t xml:space="preserve">
CropInfo = range of crop-specific information for the site or field on this worksheet.
Named array of values.
Rows: 9.
Columns: 4. 
This comment is in the upper-left corner of the array.
Some cells require user entries and others are computed values.</t>
        </r>
      </text>
    </comment>
    <comment ref="AD175" authorId="0" shapeId="0">
      <text>
        <r>
          <rPr>
            <b/>
            <sz val="8"/>
            <color indexed="81"/>
            <rFont val="Tahoma"/>
            <family val="2"/>
          </rPr>
          <t>Dean Steele:</t>
        </r>
        <r>
          <rPr>
            <sz val="8"/>
            <color indexed="81"/>
            <rFont val="Tahoma"/>
            <family val="2"/>
          </rPr>
          <t xml:space="preserve">
A value of 7 is recommended for newly-seeded alfalfa or 1 for established alfalfa.</t>
        </r>
      </text>
    </comment>
    <comment ref="AD196" authorId="1" shapeId="0">
      <text>
        <r>
          <rPr>
            <sz val="9"/>
            <color indexed="81"/>
            <rFont val="Tahoma"/>
            <family val="2"/>
          </rPr>
          <t xml:space="preserve">If a soil has five horizons instead of eight, for example, the user can enter the five horizon descriptions as needed at the top of the profile and then enter 48 for each of the unused horizons in the spreadsheet. Since the thickness of each of those horizons is zero, their contributions to the water holding capacity of the soil will also be zero.
If a soil profile is known to have no appreciable water holding capacity below a certain depth, the user can enter "Rocks" for the soil texture in those horizon(s).
</t>
        </r>
      </text>
    </comment>
    <comment ref="AA199" authorId="0" shapeId="0">
      <text>
        <r>
          <rPr>
            <b/>
            <sz val="8"/>
            <color indexed="8"/>
            <rFont val="Tahoma"/>
            <family val="2"/>
          </rPr>
          <t>Dean Steele:</t>
        </r>
        <r>
          <rPr>
            <sz val="8"/>
            <color indexed="8"/>
            <rFont val="Tahoma"/>
            <family val="2"/>
          </rPr>
          <t xml:space="preserve">
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9" authorId="0" shapeId="0">
      <text>
        <r>
          <rPr>
            <b/>
            <sz val="8"/>
            <color indexed="81"/>
            <rFont val="Tahoma"/>
            <family val="2"/>
          </rPr>
          <t>Dean Steele:</t>
        </r>
        <r>
          <rPr>
            <sz val="8"/>
            <color indexed="81"/>
            <rFont val="Tahoma"/>
            <family val="2"/>
          </rPr>
          <t xml:space="preserve">
</t>
        </r>
        <r>
          <rPr>
            <sz val="8"/>
            <color indexed="53"/>
            <rFont val="Tahoma"/>
            <family val="2"/>
          </rPr>
          <t>Zbj = depth of the bottom of layer j.
Named array of values.
Rows: 9.
Columns: 1. 
Cells in this array (column) require user entries.</t>
        </r>
      </text>
    </comment>
    <comment ref="AE199" authorId="0" shapeId="0">
      <text>
        <r>
          <rPr>
            <b/>
            <sz val="8"/>
            <color indexed="81"/>
            <rFont val="Tahoma"/>
            <family val="2"/>
          </rPr>
          <t>Dean Steele:</t>
        </r>
        <r>
          <rPr>
            <sz val="8"/>
            <color indexed="81"/>
            <rFont val="Tahoma"/>
            <family val="2"/>
          </rPr>
          <t xml:space="preserve">
</t>
        </r>
        <r>
          <rPr>
            <sz val="8"/>
            <color indexed="10"/>
            <rFont val="Tahoma"/>
            <family val="2"/>
          </rPr>
          <t>dZj = thickness of layer j.
Named array of values.
Rows: 10.
Columns: 1. 
Cells in this array (column) are computed values and do not require user entries.</t>
        </r>
      </text>
    </comment>
    <comment ref="AG199" authorId="0" shapeId="0">
      <text>
        <r>
          <rPr>
            <b/>
            <sz val="8"/>
            <color indexed="81"/>
            <rFont val="Tahoma"/>
            <family val="2"/>
          </rPr>
          <t>Dean Steele:</t>
        </r>
        <r>
          <rPr>
            <sz val="8"/>
            <color indexed="81"/>
            <rFont val="Tahoma"/>
            <family val="2"/>
          </rPr>
          <t xml:space="preserve">
</t>
        </r>
        <r>
          <rPr>
            <sz val="8"/>
            <color indexed="37"/>
            <rFont val="Tahoma"/>
            <family val="2"/>
          </rPr>
          <t>AWHCj = available water holding capacity for layer j.
Named array of values.
Rows: 10.
Columns: 1. 
Cells in this array (column) are computed values and do not require user entries.</t>
        </r>
      </text>
    </comment>
    <comment ref="AH199" authorId="0" shapeId="0">
      <text>
        <r>
          <rPr>
            <b/>
            <sz val="8"/>
            <color indexed="81"/>
            <rFont val="Tahoma"/>
            <family val="2"/>
          </rPr>
          <t>Dean Steele:</t>
        </r>
        <r>
          <rPr>
            <sz val="8"/>
            <color indexed="81"/>
            <rFont val="Tahoma"/>
            <family val="2"/>
          </rPr>
          <t xml:space="preserve">
</t>
        </r>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7" authorId="0" shapeId="0">
      <text>
        <r>
          <rPr>
            <b/>
            <sz val="8"/>
            <color indexed="81"/>
            <rFont val="Tahoma"/>
            <family val="2"/>
          </rPr>
          <t>Dean Steele:</t>
        </r>
        <r>
          <rPr>
            <sz val="8"/>
            <color indexed="81"/>
            <rFont val="Tahoma"/>
            <family val="2"/>
          </rPr>
          <t xml:space="preserve">
RZmax. This value is fixed at 48 inches. Use Data Validation to change it.</t>
        </r>
      </text>
    </comment>
    <comment ref="BA230" authorId="0" shapeId="0">
      <text>
        <r>
          <rPr>
            <sz val="8"/>
            <color indexed="81"/>
            <rFont val="Tahoma"/>
            <family val="2"/>
          </rPr>
          <t>Scroll down and to the right to see ET tables for each of the available crops.
Scroll right for a hyperlink to return to cell B8.</t>
        </r>
      </text>
    </comment>
    <comment ref="CA400" authorId="0" shapeId="0">
      <text>
        <r>
          <rPr>
            <sz val="8"/>
            <color indexed="81"/>
            <rFont val="Tahoma"/>
            <family val="2"/>
          </rPr>
          <t>Scroll down and to the right to see two charts:
1. A full-season chart.
2. A user-adjustable, dynamic chart (scroll down).
Scroll right for a hyperlink to return to cell B8.</t>
        </r>
      </text>
    </comment>
    <comment ref="CA474" authorId="0" shapeId="0">
      <text>
        <r>
          <rPr>
            <sz val="8"/>
            <color indexed="81"/>
            <rFont val="Tahoma"/>
            <family val="2"/>
          </rPr>
          <t>To set the number of days to view on the chart:
a) Use the Interval Width slider bar,
b) Click on the "&lt;" or "&gt;" buttons, or
c) Change the number to the right.
Examples:
Slide to right (Interval Width = 153 days) for the entire season.
Slide to left (Interval Width = 14 days) to show two weeks at a time.</t>
        </r>
      </text>
    </comment>
    <comment ref="CC474" authorId="0" shapeId="0">
      <text>
        <r>
          <rPr>
            <sz val="8"/>
            <color indexed="81"/>
            <rFont val="Tahoma"/>
            <family val="2"/>
          </rPr>
          <t>This cell can be edited.</t>
        </r>
      </text>
    </comment>
    <comment ref="CH474" authorId="0" shapeId="0">
      <text>
        <r>
          <rPr>
            <sz val="8"/>
            <color indexed="81"/>
            <rFont val="Tahoma"/>
            <family val="2"/>
          </rPr>
          <t>To set the starting date of the chart:
a) Use the Start Date slider bar,
b) Click on the "&lt;" or "&gt;" buttons, or
c) Change the number below and to the right.
Examples:
Slide to left Start Date = 1) for a May 1 start date.
Slide to right (Start Date = 21) for a May 21 start date.</t>
        </r>
      </text>
    </comment>
    <comment ref="CJ474" authorId="0" shapeId="0">
      <text>
        <r>
          <rPr>
            <b/>
            <sz val="8"/>
            <color indexed="81"/>
            <rFont val="Tahoma"/>
            <family val="2"/>
          </rPr>
          <t>Do not edit this cell.
Edit the cell below if needed.</t>
        </r>
      </text>
    </comment>
    <comment ref="CJ475" authorId="0" shapeId="0">
      <text>
        <r>
          <rPr>
            <sz val="8"/>
            <color indexed="81"/>
            <rFont val="Tahoma"/>
            <family val="2"/>
          </rPr>
          <t>This cell can be edited. 
Examples:
1 = 1 May,
2 = 2 May, 
etc.</t>
        </r>
      </text>
    </comment>
  </commentList>
</comments>
</file>

<file path=xl/comments3.xml><?xml version="1.0" encoding="utf-8"?>
<comments xmlns="http://schemas.openxmlformats.org/spreadsheetml/2006/main">
  <authors>
    <author>Dean Steele</author>
    <author>Dean.Steele</author>
  </authors>
  <commentList>
    <comment ref="L1" authorId="0" shapeId="0">
      <text>
        <r>
          <rPr>
            <b/>
            <sz val="8"/>
            <color indexed="81"/>
            <rFont val="Tahoma"/>
            <family val="2"/>
          </rPr>
          <t xml:space="preserve">How to Run this Spreadsheet:
A. General Information:
</t>
        </r>
        <r>
          <rPr>
            <sz val="8"/>
            <color indexed="81"/>
            <rFont val="Tahoma"/>
            <family val="2"/>
          </rPr>
          <t xml:space="preserve">1. Abbreviations are defined in column headings.
2. Do not move entries such as temperature, rain, and irrigation values from one cell to another because this may cause formulas to work incorrectly. Instead, delete the original entry and write a new entry in the correct cell.
3. Add new sheets for new fields, crops, years, etc. Avoid spaces and dashes in sheet names (worksheet tabs). Use "_" to emulate a space, e.g., a sheet name could be "2006_Alfalfa". Right-click on a sheet name to rename it.
</t>
        </r>
        <r>
          <rPr>
            <b/>
            <sz val="8"/>
            <color indexed="81"/>
            <rFont val="Tahoma"/>
            <family val="2"/>
          </rPr>
          <t xml:space="preserve">B. Getting Started:
</t>
        </r>
        <r>
          <rPr>
            <sz val="8"/>
            <color indexed="81"/>
            <rFont val="Tahoma"/>
            <family val="2"/>
          </rPr>
          <t>1. Enter the site description at the left and select a crop and emergence date below.
2. Click on the "Crops and Soils" link at the right to adjust crop and soil information as needed.
3. Unhide columns E, F, &amp; G if the crop is alfalfa. Click on the "+" or "-" button above column H to show or hide columns E, F, and G.
4. Adjust the 30 April (4/30) SWDPadj value below if necessary. Enter SWDPadj values periodically during the season. Delete existing entries if they are not needed.
5. Enter past amounts or future estimates of temperature, rain, and irrigation data in columns B, H, and I, respectively. 
6. Examine the SWDP (%) column to estimate when irrigation will be needed.
7. Examine the SWD (mm or in.) column to estimate how much irrigation will be needed.
8. Try different values of temperature, irrigation, etc. to examine scenarios such as changes in weather forecasts, irrigation dates &amp; amounts, etc.
9. Save your work often.</t>
        </r>
      </text>
    </comment>
    <comment ref="S1" authorId="0" shape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wrightsj@charter.net
-----
Last update: 23 March 2017.</t>
        </r>
      </text>
    </comment>
    <comment ref="S2" authorId="0" shape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shapeId="0">
      <text>
        <r>
          <rPr>
            <b/>
            <sz val="8"/>
            <color indexed="81"/>
            <rFont val="Tahoma"/>
            <family val="2"/>
          </rPr>
          <t>Dean Steele:</t>
        </r>
        <r>
          <rPr>
            <sz val="8"/>
            <color indexed="81"/>
            <rFont val="Tahoma"/>
            <family val="2"/>
          </rPr>
          <t xml:space="preserve">
Enter a crop type using the data validation for this cell.</t>
        </r>
      </text>
    </comment>
    <comment ref="S3" authorId="0" shape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r>
          <rPr>
            <u/>
            <sz val="8"/>
            <color indexed="81"/>
            <rFont val="Tahoma"/>
            <family val="2"/>
          </rPr>
          <t>17 April 2012 (Version 2.0):</t>
        </r>
        <r>
          <rPr>
            <sz val="8"/>
            <color indexed="81"/>
            <rFont val="Tahoma"/>
            <family val="2"/>
          </rPr>
          <t xml:space="preserve">
A) Added a second chart with scrolling bars to view part or all of the season. The user can specify how many days in the season to view (Interval Width) and the starting date of the viewing period (Starting Date). See http://whatapalaver.co.uk/2007/10/scroll-bar-chart/ for programming details.
B) Eliminated senior author name from most comments. Added comments to "Crops &amp; Soils," "ET Tables", and "Charts" areas to tell the user to scroll down and to the right to see the tables or charts and to scroll to the right for a hyperlink to return to cell B8.
C) Added the field description (cell B4 contents) to the chart titles. Added path, file, worksheet, date, and time stamps to the headers and footers of charts.
</t>
        </r>
        <r>
          <rPr>
            <u/>
            <sz val="8"/>
            <color indexed="81"/>
            <rFont val="Tahoma"/>
            <family val="2"/>
          </rPr>
          <t>26 April 2012 (Version 2.1):</t>
        </r>
        <r>
          <rPr>
            <sz val="8"/>
            <color indexed="81"/>
            <rFont val="Tahoma"/>
            <family val="2"/>
          </rPr>
          <t xml:space="preserve">
A) Added a dashed Management Allowed Depletion (MAD) line to all charts.
B) Added a footnote to recommend that weather and irrigation forecasts not extend more than one week into the future.
</t>
        </r>
        <r>
          <rPr>
            <u/>
            <sz val="8"/>
            <color indexed="81"/>
            <rFont val="Tahoma"/>
            <family val="2"/>
          </rPr>
          <t>12 March 2015 (Version 2.2):</t>
        </r>
        <r>
          <rPr>
            <sz val="8"/>
            <color indexed="81"/>
            <rFont val="Tahoma"/>
            <family val="2"/>
          </rPr>
          <t xml:space="preserve">
A) Changed VLOOKUP(Crop,CropInfo,x) to VLOOKUP(Crop,CropInfo,x,FALSE), where x= 3 or 4, to accommodate a nonalphabetized list of crops in the CropInfo block. This allows the spreadsheet to correctly retrieve the root zone depths, e.g., 36 rather than 24 inches for ND's Spring_Wheat and 36 rather than 48 inches for MN's Any_Other_Crops.
B) Added a comment in the "Texture" column of the "Soil Horizon Summary" section to provide tips on how to handle fewer than eight (8) soil horizons and on using the "Rocks" texture for soil horizons with no appreciable water holding capacity.
</t>
        </r>
        <r>
          <rPr>
            <u/>
            <sz val="8"/>
            <color indexed="81"/>
            <rFont val="Tahoma"/>
            <family val="2"/>
          </rPr>
          <t>16 April 2015 (Version 2.3):</t>
        </r>
        <r>
          <rPr>
            <sz val="8"/>
            <color indexed="81"/>
            <rFont val="Tahoma"/>
            <family val="2"/>
          </rPr>
          <t xml:space="preserve">
A) Revised the section, "How to Get the Spreadsheet and Supporting Files," to reflect new website locations. See http://www.ag.ndsu.edu/irrigation/irrigation-scheduling for more information.
</t>
        </r>
        <r>
          <rPr>
            <u/>
            <sz val="8"/>
            <color indexed="81"/>
            <rFont val="Tahoma"/>
            <family val="2"/>
          </rPr>
          <t>23 March 2017 (Version 2.4):</t>
        </r>
        <r>
          <rPr>
            <sz val="8"/>
            <color indexed="81"/>
            <rFont val="Tahoma"/>
            <family val="2"/>
          </rPr>
          <t xml:space="preserve">
A) Edited the "Instructions" comment for clarity.
B) Changed the default MAD from 45% to 50% as the latter is commonly assumed. 
C) Revised the data validation input message for the soil horizon thicknesses from 0-6", 6-12", etc. to "First soil horizon," "Second soil horizon," etc. Revised the error messages to be identical to the input messages for each horizon.
D) Clarified the SWDPcritical data validation input message to indicate ". . . values between 0 and 1 </t>
        </r>
        <r>
          <rPr>
            <i/>
            <sz val="8"/>
            <color indexed="81"/>
            <rFont val="Tahoma"/>
            <family val="2"/>
          </rPr>
          <t xml:space="preserve">(0% and 100%) </t>
        </r>
        <r>
          <rPr>
            <sz val="8"/>
            <color indexed="81"/>
            <rFont val="Tahoma"/>
            <family val="2"/>
          </rPr>
          <t xml:space="preserve">are valid" (italicized text added). Also deleted extra instances of the data validation prompt in blank cells below this section.
E) Edited the comment for SWDPadj to remind users that a value is needed for 30 April (4/30) and that they should delete values after 30 April (4/30) which are not needed.
</t>
        </r>
        <r>
          <rPr>
            <u/>
            <sz val="8"/>
            <color indexed="81"/>
            <rFont val="Tahoma"/>
            <family val="2"/>
          </rPr>
          <t>4 May 2017 (Version 2.5):</t>
        </r>
        <r>
          <rPr>
            <sz val="8"/>
            <color indexed="81"/>
            <rFont val="Tahoma"/>
            <family val="2"/>
          </rPr>
          <t xml:space="preserve">
A) Changed the slider chart series for soil water deficit from a line chart with no markers to markers only. This helps align rain, irrigation, and soil water deficit values on the chart.
B) Provided a more descriptive field description in cell B4.</t>
        </r>
      </text>
    </comment>
    <comment ref="B4" authorId="0" shapeId="0">
      <text>
        <r>
          <rPr>
            <b/>
            <sz val="8"/>
            <color indexed="81"/>
            <rFont val="Tahoma"/>
            <family val="2"/>
          </rPr>
          <t>Dean Steele:</t>
        </r>
        <r>
          <rPr>
            <sz val="8"/>
            <color indexed="81"/>
            <rFont val="Tahoma"/>
            <family val="2"/>
          </rPr>
          <t xml:space="preserve">
Enter a description of the field location, year, crop, etc. here.</t>
        </r>
      </text>
    </comment>
    <comment ref="E4" authorId="0" shapeId="0">
      <text>
        <r>
          <rPr>
            <b/>
            <sz val="8"/>
            <color indexed="81"/>
            <rFont val="Tahoma"/>
            <family val="2"/>
          </rPr>
          <t>Dean Steele:</t>
        </r>
        <r>
          <rPr>
            <sz val="8"/>
            <color indexed="81"/>
            <rFont val="Tahoma"/>
            <family val="2"/>
          </rPr>
          <t xml:space="preserve">
Enter the date of the second cutting.
Red format indicates cut date precedes emergence.
Be sure the year is consistent for emergence and all cut dates.</t>
        </r>
      </text>
    </comment>
    <comment ref="F4" authorId="0" shape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shape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shapeId="0">
      <text>
        <r>
          <rPr>
            <b/>
            <sz val="8"/>
            <color indexed="81"/>
            <rFont val="Tahoma"/>
            <family val="2"/>
          </rPr>
          <t>Dean Steele:</t>
        </r>
        <r>
          <rPr>
            <sz val="8"/>
            <color indexed="81"/>
            <rFont val="Tahoma"/>
            <family val="2"/>
          </rPr>
          <t xml:space="preserve">
Enter the crop emergence date.</t>
        </r>
      </text>
    </comment>
    <comment ref="B6" authorId="0" shapeId="0">
      <text>
        <r>
          <rPr>
            <b/>
            <sz val="8"/>
            <color indexed="81"/>
            <rFont val="Tahoma"/>
            <family val="2"/>
          </rPr>
          <t>Dean Steele:</t>
        </r>
        <r>
          <rPr>
            <sz val="8"/>
            <color indexed="81"/>
            <rFont val="Tahoma"/>
            <family val="2"/>
          </rPr>
          <t xml:space="preserve">
Daily maximum temperature, F.
Adjust as needed for actual or forecast values. </t>
        </r>
      </text>
    </comment>
    <comment ref="C6" authorId="0" shapeId="0">
      <text>
        <r>
          <rPr>
            <b/>
            <sz val="8"/>
            <color indexed="81"/>
            <rFont val="Tahoma"/>
            <family val="2"/>
          </rPr>
          <t>Dean Steele:</t>
        </r>
        <r>
          <rPr>
            <sz val="8"/>
            <color indexed="81"/>
            <rFont val="Tahoma"/>
            <family val="2"/>
          </rPr>
          <t xml:space="preserve">
Week past emergence.</t>
        </r>
      </text>
    </comment>
    <comment ref="D6" authorId="0" shapeId="0">
      <text>
        <r>
          <rPr>
            <b/>
            <sz val="8"/>
            <color indexed="81"/>
            <rFont val="Tahoma"/>
            <family val="2"/>
          </rPr>
          <t>Dean Steele:</t>
        </r>
        <r>
          <rPr>
            <sz val="8"/>
            <color indexed="81"/>
            <rFont val="Tahoma"/>
            <family val="2"/>
          </rPr>
          <t xml:space="preserve">
ET = Evapotranspiration or crop water use.
ET values are adjusted for the dry soil stress factor.</t>
        </r>
      </text>
    </comment>
    <comment ref="H6" authorId="0" shapeId="0">
      <text>
        <r>
          <rPr>
            <b/>
            <sz val="8"/>
            <color indexed="81"/>
            <rFont val="Tahoma"/>
            <family val="2"/>
          </rPr>
          <t>Dean Steele:</t>
        </r>
        <r>
          <rPr>
            <sz val="8"/>
            <color indexed="81"/>
            <rFont val="Tahoma"/>
            <family val="2"/>
          </rPr>
          <t xml:space="preserve">
Rainfall.
Note: The rainfall and irrigation amounts entered in the spreadsheet should be effective values, i.e., the net amounts which contribute to ET and/or the soil water balance. </t>
        </r>
      </text>
    </comment>
    <comment ref="I6" authorId="0" shapeId="0">
      <text>
        <r>
          <rPr>
            <b/>
            <sz val="8"/>
            <color indexed="81"/>
            <rFont val="Tahoma"/>
            <family val="2"/>
          </rPr>
          <t>Dean Steele:</t>
        </r>
        <r>
          <rPr>
            <sz val="8"/>
            <color indexed="81"/>
            <rFont val="Tahoma"/>
            <family val="2"/>
          </rPr>
          <t xml:space="preserve">
Irrigation.
Note: The rainfall and irrigation amounts entered in the spreadsheet should be effective values, i.e., the net amounts which contribute to ET and/or the soil water balance. </t>
        </r>
      </text>
    </comment>
    <comment ref="J6" authorId="0" shapeId="0">
      <text>
        <r>
          <rPr>
            <b/>
            <sz val="8"/>
            <color indexed="81"/>
            <rFont val="Tahoma"/>
            <family val="2"/>
          </rPr>
          <t>Dean Steele:</t>
        </r>
        <r>
          <rPr>
            <sz val="8"/>
            <color indexed="81"/>
            <rFont val="Tahoma"/>
            <family val="2"/>
          </rPr>
          <t xml:space="preserve">
Soil-Water Deficit, the amount of water needed to refill the soil to field capacity.</t>
        </r>
      </text>
    </comment>
    <comment ref="K6" authorId="0" shapeId="0">
      <text>
        <r>
          <rPr>
            <b/>
            <sz val="8"/>
            <color indexed="81"/>
            <rFont val="Tahoma"/>
            <family val="2"/>
          </rPr>
          <t>Dean Steele:</t>
        </r>
        <r>
          <rPr>
            <sz val="8"/>
            <color indexed="81"/>
            <rFont val="Tahoma"/>
            <family val="2"/>
          </rPr>
          <t xml:space="preserve">
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shapeId="0">
      <text>
        <r>
          <rPr>
            <b/>
            <sz val="8"/>
            <color indexed="81"/>
            <rFont val="Tahoma"/>
            <family val="2"/>
          </rPr>
          <t>Dean Steele:</t>
        </r>
        <r>
          <rPr>
            <sz val="8"/>
            <color indexed="81"/>
            <rFont val="Tahoma"/>
            <family val="2"/>
          </rPr>
          <t xml:space="preserve">
Measured values of soil-water deficit (%) can be entered in this column to adjust the water balance.
A value is required for 30 April (4/30).
Remember to delete entries after 30 April (4/30) which are not needed.</t>
        </r>
      </text>
    </comment>
    <comment ref="M6" authorId="0" shapeId="0">
      <text>
        <r>
          <rPr>
            <b/>
            <sz val="8"/>
            <color indexed="81"/>
            <rFont val="Tahoma"/>
            <family val="2"/>
          </rPr>
          <t>Dean Steele:</t>
        </r>
        <r>
          <rPr>
            <sz val="8"/>
            <color indexed="81"/>
            <rFont val="Tahoma"/>
            <family val="2"/>
          </rPr>
          <t xml:space="preserve">
Amount of rain or irrigation in excess of field capacity. It may leave the profile via deep percolation or surface runoff.</t>
        </r>
      </text>
    </comment>
    <comment ref="N6" authorId="0" shapeId="0">
      <text>
        <r>
          <rPr>
            <b/>
            <sz val="8"/>
            <color indexed="81"/>
            <rFont val="Tahoma"/>
            <family val="2"/>
          </rPr>
          <t>Dean Steele:</t>
        </r>
        <r>
          <rPr>
            <sz val="8"/>
            <color indexed="81"/>
            <rFont val="Tahoma"/>
            <family val="2"/>
          </rPr>
          <t xml:space="preserve">
Root zone depth approximation for management of soil water.</t>
        </r>
      </text>
    </comment>
    <comment ref="O6" authorId="0" shapeId="0">
      <text>
        <r>
          <rPr>
            <b/>
            <sz val="8"/>
            <color indexed="81"/>
            <rFont val="Tahoma"/>
            <family val="2"/>
          </rPr>
          <t>Dean Steele:</t>
        </r>
        <r>
          <rPr>
            <sz val="8"/>
            <color indexed="81"/>
            <rFont val="Tahoma"/>
            <family val="2"/>
          </rPr>
          <t xml:space="preserve">
Available water holding capacity of the soil to the depth of the root zone.</t>
        </r>
      </text>
    </comment>
    <comment ref="P6" authorId="0" shapeId="0">
      <text>
        <r>
          <rPr>
            <b/>
            <sz val="8"/>
            <color indexed="81"/>
            <rFont val="Tahoma"/>
            <family val="2"/>
          </rPr>
          <t>Dean Steele:</t>
        </r>
        <r>
          <rPr>
            <sz val="8"/>
            <color indexed="81"/>
            <rFont val="Tahoma"/>
            <family val="2"/>
          </rPr>
          <t xml:space="preserve">
Seasonal sum of ET to date.</t>
        </r>
      </text>
    </comment>
    <comment ref="Q6" authorId="0" shapeId="0">
      <text>
        <r>
          <rPr>
            <b/>
            <sz val="8"/>
            <color indexed="81"/>
            <rFont val="Tahoma"/>
            <family val="2"/>
          </rPr>
          <t>Dean Steele:</t>
        </r>
        <r>
          <rPr>
            <sz val="8"/>
            <color indexed="81"/>
            <rFont val="Tahoma"/>
            <family val="2"/>
          </rPr>
          <t xml:space="preserve">
Seasonal sum of rain to date.</t>
        </r>
      </text>
    </comment>
    <comment ref="R6" authorId="0" shapeId="0">
      <text>
        <r>
          <rPr>
            <b/>
            <sz val="8"/>
            <color indexed="81"/>
            <rFont val="Tahoma"/>
            <family val="2"/>
          </rPr>
          <t>Dean Steele:</t>
        </r>
        <r>
          <rPr>
            <sz val="8"/>
            <color indexed="81"/>
            <rFont val="Tahoma"/>
            <family val="2"/>
          </rPr>
          <t xml:space="preserve">
Seasonal sum of irrigation to date.</t>
        </r>
      </text>
    </comment>
    <comment ref="S6" authorId="0" shapeId="0">
      <text>
        <r>
          <rPr>
            <b/>
            <sz val="8"/>
            <color indexed="81"/>
            <rFont val="Tahoma"/>
            <family val="2"/>
          </rPr>
          <t>Dean Steele:</t>
        </r>
        <r>
          <rPr>
            <sz val="8"/>
            <color indexed="81"/>
            <rFont val="Tahoma"/>
            <family val="2"/>
          </rPr>
          <t xml:space="preserve">
Seasonal sum of water losses (leaching or runoff) to date.</t>
        </r>
      </text>
    </comment>
    <comment ref="T6" authorId="0" shapeId="0">
      <text>
        <r>
          <rPr>
            <b/>
            <sz val="8"/>
            <color indexed="81"/>
            <rFont val="Tahoma"/>
            <family val="2"/>
          </rPr>
          <t>Dean Steele:</t>
        </r>
        <r>
          <rPr>
            <sz val="8"/>
            <color indexed="81"/>
            <rFont val="Tahoma"/>
            <family val="2"/>
          </rPr>
          <t xml:space="preserve">
Enter notes in this column. Examples include spray dates, irrigation forecasts, etc.</t>
        </r>
      </text>
    </comment>
    <comment ref="U6" authorId="0" shapeId="0">
      <text>
        <r>
          <rPr>
            <sz val="8"/>
            <color indexed="81"/>
            <rFont val="Tahoma"/>
            <family val="2"/>
          </rPr>
          <t>Management Allowed Depletion. 
This column's values are for graphing purposes only. 
Go to the "Crops &amp; Soils" area to change the MAD value.</t>
        </r>
      </text>
    </comment>
    <comment ref="B8" authorId="0" shapeId="0">
      <text>
        <r>
          <rPr>
            <b/>
            <sz val="8"/>
            <color indexed="81"/>
            <rFont val="Tahoma"/>
            <family val="2"/>
          </rPr>
          <t>Dean Steele:</t>
        </r>
        <r>
          <rPr>
            <sz val="8"/>
            <color indexed="81"/>
            <rFont val="Tahoma"/>
            <family val="2"/>
          </rPr>
          <t xml:space="preserve">
Tmax values for 4/30 - 6/6 is from Cando, ND, for 2006.
Values after 6/6 are long-term data for Carrington.</t>
        </r>
      </text>
    </comment>
    <comment ref="D8" authorId="0" shapeId="0">
      <text>
        <r>
          <rPr>
            <b/>
            <sz val="8"/>
            <color indexed="81"/>
            <rFont val="Tahoma"/>
            <family val="2"/>
          </rPr>
          <t>Dean Steele:</t>
        </r>
        <r>
          <rPr>
            <sz val="8"/>
            <color indexed="81"/>
            <rFont val="Tahoma"/>
            <family val="2"/>
          </rPr>
          <t xml:space="preserve">
Check ET values for regular crops, uncut alfalfa, and cut alfalfa.</t>
        </r>
      </text>
    </comment>
    <comment ref="H8" authorId="0" shapeId="0">
      <text>
        <r>
          <rPr>
            <b/>
            <sz val="8"/>
            <color indexed="81"/>
            <rFont val="Tahoma"/>
            <family val="2"/>
          </rPr>
          <t>Dean Steele:</t>
        </r>
        <r>
          <rPr>
            <sz val="8"/>
            <color indexed="81"/>
            <rFont val="Tahoma"/>
            <family val="2"/>
          </rPr>
          <t xml:space="preserve">
Rain for 4/30 - 6/6/2006 is from Cando, ND.
Values after 6/6 are blank.</t>
        </r>
      </text>
    </comment>
    <comment ref="L8" authorId="0" shapeId="0">
      <text>
        <r>
          <rPr>
            <b/>
            <sz val="8"/>
            <color indexed="81"/>
            <rFont val="Tahoma"/>
            <family val="2"/>
          </rPr>
          <t>Dean Steele:</t>
        </r>
        <r>
          <rPr>
            <sz val="8"/>
            <color indexed="81"/>
            <rFont val="Tahoma"/>
            <family val="2"/>
          </rPr>
          <t xml:space="preserve">
Must have a starting value here.</t>
        </r>
      </text>
    </comment>
    <comment ref="N9" authorId="0" shape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A170" authorId="0" shapeId="0">
      <text>
        <r>
          <rPr>
            <sz val="8"/>
            <color indexed="81"/>
            <rFont val="Tahoma"/>
            <family val="2"/>
          </rPr>
          <t>Scroll down and to the right to see crop and soil information.
Scroll right for a hyperlink to return to cell B8.</t>
        </r>
      </text>
    </comment>
    <comment ref="AG172" authorId="0" shapeId="0">
      <text>
        <r>
          <rPr>
            <b/>
            <sz val="8"/>
            <color indexed="81"/>
            <rFont val="Tahoma"/>
            <family val="2"/>
          </rPr>
          <t>Dean Steele:</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shapeId="0">
      <text>
        <r>
          <rPr>
            <b/>
            <sz val="8"/>
            <color indexed="81"/>
            <rFont val="Tahoma"/>
            <family val="2"/>
          </rPr>
          <t>Dean Steele:</t>
        </r>
        <r>
          <rPr>
            <sz val="8"/>
            <color indexed="81"/>
            <rFont val="Tahoma"/>
            <family val="2"/>
          </rPr>
          <t xml:space="preserve">
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shapeId="0">
      <text>
        <r>
          <rPr>
            <b/>
            <sz val="8"/>
            <color indexed="8"/>
            <rFont val="Tahoma"/>
            <family val="2"/>
          </rPr>
          <t>Dean Steele:</t>
        </r>
        <r>
          <rPr>
            <sz val="8"/>
            <color indexed="8"/>
            <rFont val="Tahoma"/>
            <family val="2"/>
          </rPr>
          <t xml:space="preserve">
CropInfo = range of crop-specific information for the site or field on this worksheet.
Named array of values.
Rows: 8.
Columns: 4. 
This comment is in the upper-left corner of the array.
Some cells require user entries and others are computed values.</t>
        </r>
      </text>
    </comment>
    <comment ref="AD175" authorId="0" shapeId="0">
      <text>
        <r>
          <rPr>
            <b/>
            <sz val="8"/>
            <color indexed="81"/>
            <rFont val="Tahoma"/>
            <family val="2"/>
          </rPr>
          <t>Dean Steele:</t>
        </r>
        <r>
          <rPr>
            <sz val="8"/>
            <color indexed="81"/>
            <rFont val="Tahoma"/>
            <family val="2"/>
          </rPr>
          <t xml:space="preserve">
A value of 7 is recommended for newly-seeded alfalfa or 1 for established alfalfa.</t>
        </r>
      </text>
    </comment>
    <comment ref="AD195" authorId="1" shapeId="0">
      <text>
        <r>
          <rPr>
            <sz val="9"/>
            <color indexed="81"/>
            <rFont val="Tahoma"/>
            <family val="2"/>
          </rPr>
          <t xml:space="preserve">If a soil has five horizons instead of eight, for example, the user can enter the five horizon descriptions as needed at the top of the profile and then enter 48 for each of the unused horizons in the spreadsheet. Since the thickness of each of those horizons is zero, their contributions to the water holding capacity of the soil will also be zero.
If a soil profile is known to have no appreciable water holding capacity below a certain depth, the user can enter "Rocks" for the soil texture in those horizon(s).
</t>
        </r>
      </text>
    </comment>
    <comment ref="AA198" authorId="0" shapeId="0">
      <text>
        <r>
          <rPr>
            <b/>
            <sz val="8"/>
            <color indexed="8"/>
            <rFont val="Tahoma"/>
            <family val="2"/>
          </rPr>
          <t>Dean Steele:</t>
        </r>
        <r>
          <rPr>
            <sz val="8"/>
            <color indexed="8"/>
            <rFont val="Tahoma"/>
            <family val="2"/>
          </rPr>
          <t xml:space="preserve">
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8" authorId="0" shapeId="0">
      <text>
        <r>
          <rPr>
            <b/>
            <sz val="8"/>
            <color indexed="81"/>
            <rFont val="Tahoma"/>
            <family val="2"/>
          </rPr>
          <t>Dean Steele:</t>
        </r>
        <r>
          <rPr>
            <sz val="8"/>
            <color indexed="81"/>
            <rFont val="Tahoma"/>
            <family val="2"/>
          </rPr>
          <t xml:space="preserve">
</t>
        </r>
        <r>
          <rPr>
            <sz val="8"/>
            <color indexed="53"/>
            <rFont val="Tahoma"/>
            <family val="2"/>
          </rPr>
          <t>Zbj = depth of the bottom of layer j.
Named array of values.
Rows: 9.
Columns: 1. 
Cells in this array (column) require user entries.</t>
        </r>
      </text>
    </comment>
    <comment ref="AE198" authorId="0" shapeId="0">
      <text>
        <r>
          <rPr>
            <b/>
            <sz val="8"/>
            <color indexed="81"/>
            <rFont val="Tahoma"/>
            <family val="2"/>
          </rPr>
          <t>Dean Steele:</t>
        </r>
        <r>
          <rPr>
            <sz val="8"/>
            <color indexed="81"/>
            <rFont val="Tahoma"/>
            <family val="2"/>
          </rPr>
          <t xml:space="preserve">
</t>
        </r>
        <r>
          <rPr>
            <sz val="8"/>
            <color indexed="10"/>
            <rFont val="Tahoma"/>
            <family val="2"/>
          </rPr>
          <t>dZj = thickness of layer j.
Named array of values.
Rows: 10.
Columns: 1. 
Cells in this array (column) are computed values and do not require user entries.</t>
        </r>
      </text>
    </comment>
    <comment ref="AG198" authorId="0" shapeId="0">
      <text>
        <r>
          <rPr>
            <b/>
            <sz val="8"/>
            <color indexed="81"/>
            <rFont val="Tahoma"/>
            <family val="2"/>
          </rPr>
          <t>Dean Steele:</t>
        </r>
        <r>
          <rPr>
            <sz val="8"/>
            <color indexed="81"/>
            <rFont val="Tahoma"/>
            <family val="2"/>
          </rPr>
          <t xml:space="preserve">
</t>
        </r>
        <r>
          <rPr>
            <sz val="8"/>
            <color indexed="37"/>
            <rFont val="Tahoma"/>
            <family val="2"/>
          </rPr>
          <t>AWHCj = available water holding capacity for layer j.
Named array of values.
Rows: 10.
Columns: 1. 
Cells in this array (column) are computed values and do not require user entries.</t>
        </r>
      </text>
    </comment>
    <comment ref="AH198" authorId="0" shapeId="0">
      <text>
        <r>
          <rPr>
            <b/>
            <sz val="8"/>
            <color indexed="81"/>
            <rFont val="Tahoma"/>
            <family val="2"/>
          </rPr>
          <t>Dean Steele:</t>
        </r>
        <r>
          <rPr>
            <sz val="8"/>
            <color indexed="81"/>
            <rFont val="Tahoma"/>
            <family val="2"/>
          </rPr>
          <t xml:space="preserve">
</t>
        </r>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6" authorId="0" shapeId="0">
      <text>
        <r>
          <rPr>
            <b/>
            <sz val="8"/>
            <color indexed="81"/>
            <rFont val="Tahoma"/>
            <family val="2"/>
          </rPr>
          <t>Dean Steele:</t>
        </r>
        <r>
          <rPr>
            <sz val="8"/>
            <color indexed="81"/>
            <rFont val="Tahoma"/>
            <family val="2"/>
          </rPr>
          <t xml:space="preserve">
RZmax. This value is fixed at 48 inches. Use Data Validation to change it.</t>
        </r>
      </text>
    </comment>
    <comment ref="BA230" authorId="0" shapeId="0">
      <text>
        <r>
          <rPr>
            <sz val="8"/>
            <color indexed="81"/>
            <rFont val="Tahoma"/>
            <family val="2"/>
          </rPr>
          <t>Scroll down and to the right to see ET tables for each of the available crops.
Scroll right for a hyperlink to return to cell B8.</t>
        </r>
      </text>
    </comment>
    <comment ref="CA400" authorId="0" shapeId="0">
      <text>
        <r>
          <rPr>
            <sz val="8"/>
            <color indexed="81"/>
            <rFont val="Tahoma"/>
            <family val="2"/>
          </rPr>
          <t>Scroll down and to the right to see two charts:
1. A full-season chart.
2. A user-adjustable, dynamic chart (scroll down).
Scroll right for a hyperlink to return to cell B8.</t>
        </r>
      </text>
    </comment>
    <comment ref="CA474" authorId="0" shapeId="0">
      <text>
        <r>
          <rPr>
            <sz val="8"/>
            <color indexed="81"/>
            <rFont val="Tahoma"/>
            <family val="2"/>
          </rPr>
          <t>To set the number of days to view on the chart:
a) Use the Interval Width slider bar,
b) Click on the "&lt;" or "&gt;" buttons, or
c) Change the number to the right.
Examples:
Slide to right (Interval Width = 153 days) for the entire season.
Slide to left (Interval Width = 14 days) to show two weeks at a time.</t>
        </r>
      </text>
    </comment>
    <comment ref="CC474" authorId="0" shapeId="0">
      <text>
        <r>
          <rPr>
            <sz val="8"/>
            <color indexed="81"/>
            <rFont val="Tahoma"/>
            <family val="2"/>
          </rPr>
          <t>This cell can be edited.</t>
        </r>
      </text>
    </comment>
    <comment ref="CH474" authorId="0" shapeId="0">
      <text>
        <r>
          <rPr>
            <sz val="8"/>
            <color indexed="81"/>
            <rFont val="Tahoma"/>
            <family val="2"/>
          </rPr>
          <t>To set the starting date of the chart:
a) Use the Start Date slider bar,
b) Click on the "&lt;" or "&gt;" buttons, or
c) Change the number below and to the right.
Examples:
Slide to left Start Date = 1) for a May 1 start date.
Slide to right (Start Date = 21) for a May 21 start date.</t>
        </r>
      </text>
    </comment>
    <comment ref="CJ474" authorId="0" shapeId="0">
      <text>
        <r>
          <rPr>
            <b/>
            <sz val="8"/>
            <color indexed="81"/>
            <rFont val="Tahoma"/>
            <family val="2"/>
          </rPr>
          <t>Do not edit this cell.
Edit the cell below if needed.</t>
        </r>
      </text>
    </comment>
    <comment ref="CJ475" authorId="0" shapeId="0">
      <text>
        <r>
          <rPr>
            <sz val="8"/>
            <color indexed="81"/>
            <rFont val="Tahoma"/>
            <family val="2"/>
          </rPr>
          <t>This cell can be edited. 
Examples:
1 = 1 May,
2 = 2 May, 
etc.</t>
        </r>
      </text>
    </comment>
  </commentList>
</comments>
</file>

<file path=xl/sharedStrings.xml><?xml version="1.0" encoding="utf-8"?>
<sst xmlns="http://schemas.openxmlformats.org/spreadsheetml/2006/main" count="999" uniqueCount="262">
  <si>
    <t>Irrigation Scheduling by the Checkbook Method</t>
  </si>
  <si>
    <t>Field:</t>
  </si>
  <si>
    <t>Crop:</t>
  </si>
  <si>
    <t>Corn</t>
  </si>
  <si>
    <t>Date</t>
  </si>
  <si>
    <t>in.</t>
  </si>
  <si>
    <t>%</t>
  </si>
  <si>
    <t>Total</t>
  </si>
  <si>
    <t>in</t>
  </si>
  <si>
    <t>Alfalfa</t>
  </si>
  <si>
    <t>Barley</t>
  </si>
  <si>
    <t>Potato</t>
  </si>
  <si>
    <t>Soybean</t>
  </si>
  <si>
    <t>Sunflower</t>
  </si>
  <si>
    <t>inches</t>
  </si>
  <si>
    <t>Table 1 from Checkbook publication.</t>
  </si>
  <si>
    <t>From</t>
  </si>
  <si>
    <t>To</t>
  </si>
  <si>
    <t>Soil Type</t>
  </si>
  <si>
    <t>in/in</t>
  </si>
  <si>
    <t>Rocks</t>
  </si>
  <si>
    <t>Clay Loam &amp; Silty Clay Loam</t>
  </si>
  <si>
    <t>Fine Sandy Loam</t>
  </si>
  <si>
    <t>Coarse Sand &amp; Gravel</t>
  </si>
  <si>
    <t>Sand</t>
  </si>
  <si>
    <t>Sandy Loam</t>
  </si>
  <si>
    <t>Loamy Sand</t>
  </si>
  <si>
    <t>Loam &amp; Silt Loam</t>
  </si>
  <si>
    <t>Silty Clay &amp; Clay</t>
  </si>
  <si>
    <t>Tmax</t>
  </si>
  <si>
    <t>Week After Emergence</t>
  </si>
  <si>
    <t>Original Table.</t>
  </si>
  <si>
    <t>|</t>
  </si>
  <si>
    <t>3-</t>
  </si>
  <si>
    <t>12-</t>
  </si>
  <si>
    <t>Silk</t>
  </si>
  <si>
    <t>Blister</t>
  </si>
  <si>
    <t>Early</t>
  </si>
  <si>
    <t>Black</t>
  </si>
  <si>
    <t>Leaf</t>
  </si>
  <si>
    <t>Kernel</t>
  </si>
  <si>
    <t>Dent</t>
  </si>
  <si>
    <t>Layer</t>
  </si>
  <si>
    <t>Tassel</t>
  </si>
  <si>
    <t>Pollinate</t>
  </si>
  <si>
    <t xml:space="preserve">Pinto_Bean </t>
  </si>
  <si>
    <t>Totals</t>
  </si>
  <si>
    <t>Counts</t>
  </si>
  <si>
    <t>Maximums</t>
  </si>
  <si>
    <t>2-</t>
  </si>
  <si>
    <t>Joint</t>
  </si>
  <si>
    <t>Heading</t>
  </si>
  <si>
    <t>Tiller</t>
  </si>
  <si>
    <t>Milk</t>
  </si>
  <si>
    <t>Dough</t>
  </si>
  <si>
    <t>Hard</t>
  </si>
  <si>
    <t>Boot</t>
  </si>
  <si>
    <t>Flower</t>
  </si>
  <si>
    <t>4 to 5</t>
  </si>
  <si>
    <t>3rd</t>
  </si>
  <si>
    <t>Upper</t>
  </si>
  <si>
    <t>Trifoliate</t>
  </si>
  <si>
    <t>Pod Fill</t>
  </si>
  <si>
    <t>Drop</t>
  </si>
  <si>
    <t>Bud</t>
  </si>
  <si>
    <t>Ray</t>
  </si>
  <si>
    <t>Maturity</t>
  </si>
  <si>
    <t>Anther</t>
  </si>
  <si>
    <t>Petal</t>
  </si>
  <si>
    <t>7 inch</t>
  </si>
  <si>
    <t>Budding</t>
  </si>
  <si>
    <t>Full</t>
  </si>
  <si>
    <t>Cover</t>
  </si>
  <si>
    <t>Podding</t>
  </si>
  <si>
    <t>Initial</t>
  </si>
  <si>
    <t>Stripe</t>
  </si>
  <si>
    <t>Yellow</t>
  </si>
  <si>
    <t>4 to 6</t>
  </si>
  <si>
    <t>10 to 12</t>
  </si>
  <si>
    <t>Week After May 1</t>
  </si>
  <si>
    <t>Alfalfa Cut Dates</t>
  </si>
  <si>
    <t>Emergence:</t>
  </si>
  <si>
    <t>Original Table</t>
  </si>
  <si>
    <t>Extra values</t>
  </si>
  <si>
    <t>References</t>
  </si>
  <si>
    <t>Notes</t>
  </si>
  <si>
    <t>Auxiliary</t>
  </si>
  <si>
    <t>-</t>
  </si>
  <si>
    <t>Total
ET</t>
  </si>
  <si>
    <t>Total
Rain</t>
  </si>
  <si>
    <t>Total
Irrigation</t>
  </si>
  <si>
    <t>Total
Water Losses</t>
  </si>
  <si>
    <t>Cumulative Values</t>
  </si>
  <si>
    <t>AWHC</t>
  </si>
  <si>
    <t>Crop Information Table (CropInfo Name)</t>
  </si>
  <si>
    <t>Crop Type</t>
  </si>
  <si>
    <t>Week of Root Zone Maximum</t>
  </si>
  <si>
    <t>Crop No.</t>
  </si>
  <si>
    <t>Root Zone Maximum Depth</t>
  </si>
  <si>
    <t>Week of Root Zone Maximum: 
A value of 7 is recommended for newly-seeded alfalfa or other crops. A value of 1 maintains the root zone depth at its maximum throughout the season; this is recommended for established alfalfa.</t>
  </si>
  <si>
    <t>Comments:</t>
  </si>
  <si>
    <t>Thickness</t>
  </si>
  <si>
    <t>(Blank)</t>
  </si>
  <si>
    <t>Alfalfa ET</t>
  </si>
  <si>
    <t>Symbol</t>
  </si>
  <si>
    <t>Description</t>
  </si>
  <si>
    <t>Value</t>
  </si>
  <si>
    <t>Units</t>
  </si>
  <si>
    <t>days</t>
  </si>
  <si>
    <r>
      <t xml:space="preserve">Factor for ET reduction at start of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ecovery period</t>
    </r>
  </si>
  <si>
    <t>Days Since Last Alfalfa Cut</t>
  </si>
  <si>
    <r>
      <t xml:space="preserve">Kacr = ET Reduction Factor for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egrowth</t>
    </r>
  </si>
  <si>
    <r>
      <rPr>
        <vertAlign val="superscript"/>
        <sz val="10"/>
        <rFont val="Arial"/>
        <family val="2"/>
      </rPr>
      <t>o</t>
    </r>
    <r>
      <rPr>
        <sz val="10"/>
        <rFont val="Arial"/>
        <family val="2"/>
      </rPr>
      <t>F</t>
    </r>
  </si>
  <si>
    <t>First</t>
  </si>
  <si>
    <t>Second</t>
  </si>
  <si>
    <t>Third</t>
  </si>
  <si>
    <t>Initial root zone management depth</t>
  </si>
  <si>
    <t>Horizon #</t>
  </si>
  <si>
    <t>Horizon Boundaries</t>
  </si>
  <si>
    <t>Horizon</t>
  </si>
  <si>
    <t>Texture</t>
  </si>
  <si>
    <t>Soil Horizon Summary Including Available Water Holding Capacity (AWHC).</t>
  </si>
  <si>
    <r>
      <rPr>
        <u/>
        <sz val="10"/>
        <rFont val="Arial"/>
        <family val="2"/>
      </rPr>
      <t>T</t>
    </r>
    <r>
      <rPr>
        <sz val="10"/>
        <rFont val="Arial"/>
        <family val="2"/>
      </rPr>
      <t xml:space="preserve">ime for ET recovery to full ET during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ecovery period</t>
    </r>
  </si>
  <si>
    <t>(A)</t>
  </si>
  <si>
    <t>(B)</t>
  </si>
  <si>
    <t>(C)</t>
  </si>
  <si>
    <t>(D)</t>
  </si>
  <si>
    <t>(E)</t>
  </si>
  <si>
    <t>(F)</t>
  </si>
  <si>
    <t>(G)</t>
  </si>
  <si>
    <t>(H)</t>
  </si>
  <si>
    <t>ET_Tables</t>
  </si>
  <si>
    <t>NDAWN</t>
  </si>
  <si>
    <t>Internal Links</t>
  </si>
  <si>
    <t>External Links</t>
  </si>
  <si>
    <t>Crops_and_Soils</t>
  </si>
  <si>
    <t>Web Soil Survey</t>
  </si>
  <si>
    <t>Authors</t>
  </si>
  <si>
    <t>Week
Past
Emer-gence
(WPE)</t>
  </si>
  <si>
    <t>ET for all Crops Except Cut Alfalfa
(ET)</t>
  </si>
  <si>
    <t>Root Zone Depth
(RZ)</t>
  </si>
  <si>
    <r>
      <t>Available Water Holding Capacity for the Root Zone
(AWHC</t>
    </r>
    <r>
      <rPr>
        <vertAlign val="subscript"/>
        <sz val="10"/>
        <rFont val="Arial"/>
        <family val="2"/>
      </rPr>
      <t>RZ</t>
    </r>
    <r>
      <rPr>
        <sz val="10"/>
        <rFont val="Arial"/>
        <family val="2"/>
      </rPr>
      <t>)</t>
    </r>
  </si>
  <si>
    <t>SWD (%) level beyond which ET is reduced due to drought stress</t>
  </si>
  <si>
    <t>Soil-Water Deficit
(SWD)</t>
  </si>
  <si>
    <t>Soil-Water Deficit Percent
(SWDP)</t>
  </si>
  <si>
    <r>
      <t>Soil-Water Deficit Percent (Adjusted)
(SWDP</t>
    </r>
    <r>
      <rPr>
        <vertAlign val="subscript"/>
        <sz val="10"/>
        <rFont val="Arial"/>
        <family val="2"/>
      </rPr>
      <t>adj</t>
    </r>
    <r>
      <rPr>
        <sz val="10"/>
        <rFont val="Arial"/>
        <family val="2"/>
      </rPr>
      <t>)</t>
    </r>
  </si>
  <si>
    <t>MAD</t>
  </si>
  <si>
    <t>Management allowed depletion (target SWDP value at time of irrigation)</t>
  </si>
  <si>
    <r>
      <t>RZ</t>
    </r>
    <r>
      <rPr>
        <vertAlign val="subscript"/>
        <sz val="10"/>
        <rFont val="Arial"/>
        <family val="2"/>
      </rPr>
      <t>initial</t>
    </r>
  </si>
  <si>
    <r>
      <t>SWDP</t>
    </r>
    <r>
      <rPr>
        <vertAlign val="subscript"/>
        <sz val="10"/>
        <rFont val="Arial"/>
        <family val="2"/>
      </rPr>
      <t>critical</t>
    </r>
  </si>
  <si>
    <r>
      <t>K</t>
    </r>
    <r>
      <rPr>
        <vertAlign val="subscript"/>
        <sz val="10"/>
        <rFont val="Arial"/>
        <family val="2"/>
      </rPr>
      <t>acr0</t>
    </r>
  </si>
  <si>
    <r>
      <t>t</t>
    </r>
    <r>
      <rPr>
        <vertAlign val="subscript"/>
        <sz val="10"/>
        <rFont val="Arial"/>
        <family val="2"/>
      </rPr>
      <t>acr</t>
    </r>
  </si>
  <si>
    <r>
      <t>o</t>
    </r>
    <r>
      <rPr>
        <sz val="10"/>
        <rFont val="Arial"/>
        <family val="2"/>
      </rPr>
      <t>C</t>
    </r>
  </si>
  <si>
    <t>mm</t>
  </si>
  <si>
    <t>Root Zone Maximum Depth for Crop</t>
  </si>
  <si>
    <t>mm/mm</t>
  </si>
  <si>
    <r>
      <rPr>
        <vertAlign val="superscript"/>
        <sz val="10"/>
        <rFont val="Arial"/>
        <family val="2"/>
      </rPr>
      <t>o</t>
    </r>
    <r>
      <rPr>
        <sz val="10"/>
        <rFont val="Arial"/>
        <family val="2"/>
      </rPr>
      <t>C</t>
    </r>
  </si>
  <si>
    <r>
      <t>Daily Maximum Temper-
ature
(T</t>
    </r>
    <r>
      <rPr>
        <vertAlign val="subscript"/>
        <sz val="10"/>
        <rFont val="Arial"/>
        <family val="2"/>
      </rPr>
      <t>max</t>
    </r>
    <r>
      <rPr>
        <sz val="10"/>
        <rFont val="Arial"/>
        <family val="2"/>
      </rPr>
      <t>)</t>
    </r>
  </si>
  <si>
    <t>Instructions</t>
  </si>
  <si>
    <t>Disclaimer</t>
  </si>
  <si>
    <t>North Dakota</t>
  </si>
  <si>
    <t>Minnesota</t>
  </si>
  <si>
    <t>1st</t>
  </si>
  <si>
    <t>dent</t>
  </si>
  <si>
    <t>early</t>
  </si>
  <si>
    <t>blister</t>
  </si>
  <si>
    <t>kernel</t>
  </si>
  <si>
    <t>silk</t>
  </si>
  <si>
    <t>tassel</t>
  </si>
  <si>
    <t>leaf</t>
  </si>
  <si>
    <r>
      <t xml:space="preserve">Average </t>
    </r>
    <r>
      <rPr>
        <b/>
        <sz val="10"/>
        <color rgb="FFFF0000"/>
        <rFont val="Arial"/>
        <family val="2"/>
      </rPr>
      <t>CORN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</si>
  <si>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WHEAT</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</si>
  <si>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BARLEY</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</si>
  <si>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SOYBEAN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</si>
  <si>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SUNFLOWER</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</si>
  <si>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POTATO</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</si>
  <si>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PINTO BEAN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</si>
  <si>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SUGARBEET</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</si>
  <si>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ALFALFA</t>
    </r>
    <r>
      <rPr>
        <sz val="10"/>
        <rFont val="Arial"/>
        <family val="2"/>
      </rPr>
      <t xml:space="preserve"> Water Use, Inches/Day for </t>
    </r>
    <r>
      <rPr>
        <b/>
        <sz val="10"/>
        <color rgb="FFFF0000"/>
        <rFont val="Arial"/>
        <family val="2"/>
      </rPr>
      <t>North Dakota</t>
    </r>
    <r>
      <rPr>
        <sz val="10"/>
        <rFont val="Arial"/>
        <family val="2"/>
      </rPr>
      <t>. Note this table does not contain subtables for cut and regrowth periods, which are handled by a linear ET recovery function.</t>
    </r>
  </si>
  <si>
    <r>
      <t xml:space="preserve">Average </t>
    </r>
    <r>
      <rPr>
        <b/>
        <sz val="10"/>
        <color rgb="FFFF0000"/>
        <rFont val="Arial"/>
        <family val="2"/>
      </rPr>
      <t>CORN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</si>
  <si>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WHEAT</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</si>
  <si>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BARLEY</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</si>
  <si>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SOYBEAN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</si>
  <si>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SUNFLOWER</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</si>
  <si>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POTATO</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</si>
  <si>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PINTO BEAN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</si>
  <si>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SUGARBEET</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</si>
  <si>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ALFALFA</t>
    </r>
    <r>
      <rPr>
        <sz val="10"/>
        <rFont val="Arial"/>
        <family val="2"/>
      </rPr>
      <t xml:space="preserve"> Water Use, mm/day for </t>
    </r>
    <r>
      <rPr>
        <b/>
        <sz val="10"/>
        <color rgb="FFFF0000"/>
        <rFont val="Arial"/>
        <family val="2"/>
      </rPr>
      <t>North Dakota</t>
    </r>
    <r>
      <rPr>
        <sz val="10"/>
        <rFont val="Arial"/>
        <family val="2"/>
      </rPr>
      <t>. Note this table does not contain subtables for cut and regrowth periods, which are handled by a linear ET recovery function.</t>
    </r>
  </si>
  <si>
    <t>Available at:</t>
  </si>
  <si>
    <t>http://www.ag.ndsu.edu/pubs/ageng/irrigate/ae792.pdf</t>
  </si>
  <si>
    <t>Reference:</t>
  </si>
  <si>
    <t>Lundstrom, D. R. and E. C. Stegman. 1988. Irrigation scheduling by the checkbook method. Bulletin AE-792 (Rev.). Fargo, N.Dak.: N. Dak. St. Univ. Ext. Serv.</t>
  </si>
  <si>
    <t>Minnesota ET Tables, Conventional Units.</t>
  </si>
  <si>
    <t>North Dakota ET Tables, Conventional Units.</t>
  </si>
  <si>
    <t>North Dakota ET Tables, SI Units.</t>
  </si>
  <si>
    <t>http://www.extension.umn.edu/distribution/cropsystems/DC1322.html</t>
  </si>
  <si>
    <t>Corn growth</t>
  </si>
  <si>
    <t>stages</t>
  </si>
  <si>
    <r>
      <t>3</t>
    </r>
    <r>
      <rPr>
        <vertAlign val="superscript"/>
        <sz val="10"/>
        <rFont val="Arial"/>
        <family val="2"/>
      </rPr>
      <t>rd</t>
    </r>
  </si>
  <si>
    <r>
      <t>1</t>
    </r>
    <r>
      <rPr>
        <vertAlign val="superscript"/>
        <sz val="10"/>
        <rFont val="Arial"/>
        <family val="2"/>
      </rPr>
      <t>st</t>
    </r>
  </si>
  <si>
    <t>full</t>
  </si>
  <si>
    <t>upper</t>
  </si>
  <si>
    <t>growth stages</t>
  </si>
  <si>
    <t>trifoliate</t>
  </si>
  <si>
    <t>flower</t>
  </si>
  <si>
    <t>pod filling</t>
  </si>
  <si>
    <t>yellow pod</t>
  </si>
  <si>
    <r>
      <t xml:space="preserve">Average water use for </t>
    </r>
    <r>
      <rPr>
        <b/>
        <sz val="10"/>
        <color rgb="FFFF0000"/>
        <rFont val="Arial"/>
        <family val="2"/>
      </rPr>
      <t>FIELD BEANS</t>
    </r>
    <r>
      <rPr>
        <sz val="10"/>
        <rFont val="Arial"/>
        <family val="2"/>
      </rPr>
      <t xml:space="preserve"> in inches/day for </t>
    </r>
    <r>
      <rPr>
        <b/>
        <sz val="10"/>
        <color rgb="FFFF0000"/>
        <rFont val="Arial"/>
        <family val="2"/>
      </rPr>
      <t>Minnesota</t>
    </r>
  </si>
  <si>
    <t>Field bean</t>
  </si>
  <si>
    <r>
      <t>2</t>
    </r>
    <r>
      <rPr>
        <vertAlign val="superscript"/>
        <sz val="10"/>
        <rFont val="Arial"/>
        <family val="2"/>
      </rPr>
      <t>nd</t>
    </r>
  </si>
  <si>
    <t>seed</t>
  </si>
  <si>
    <t>leaves</t>
  </si>
  <si>
    <t>filling</t>
  </si>
  <si>
    <t>yellowing</t>
  </si>
  <si>
    <r>
      <t xml:space="preserve">Average water use for </t>
    </r>
    <r>
      <rPr>
        <b/>
        <sz val="10"/>
        <color rgb="FFFF0000"/>
        <rFont val="Arial"/>
        <family val="2"/>
      </rPr>
      <t>POTATOES</t>
    </r>
    <r>
      <rPr>
        <sz val="10"/>
        <rFont val="Arial"/>
        <family val="2"/>
      </rPr>
      <t xml:space="preserve"> in inches/day for </t>
    </r>
    <r>
      <rPr>
        <b/>
        <sz val="10"/>
        <color rgb="FFFF0000"/>
        <rFont val="Arial"/>
        <family val="2"/>
      </rPr>
      <t>Minnesota</t>
    </r>
  </si>
  <si>
    <t>Potato growth</t>
  </si>
  <si>
    <t>7 in.</t>
  </si>
  <si>
    <t>budding</t>
  </si>
  <si>
    <t>cover</t>
  </si>
  <si>
    <r>
      <t xml:space="preserve">Average water use for </t>
    </r>
    <r>
      <rPr>
        <b/>
        <sz val="10"/>
        <color rgb="FFFF0000"/>
        <rFont val="Arial"/>
        <family val="2"/>
      </rPr>
      <t>WHEAT</t>
    </r>
    <r>
      <rPr>
        <sz val="10"/>
        <rFont val="Arial"/>
        <family val="2"/>
      </rPr>
      <t xml:space="preserve"> in inches/day for </t>
    </r>
    <r>
      <rPr>
        <b/>
        <sz val="10"/>
        <color rgb="FFFF0000"/>
        <rFont val="Arial"/>
        <family val="2"/>
      </rPr>
      <t>Minnesota</t>
    </r>
  </si>
  <si>
    <t>Wheat growth</t>
  </si>
  <si>
    <t>tillering</t>
  </si>
  <si>
    <t>jointing</t>
  </si>
  <si>
    <t>heading</t>
  </si>
  <si>
    <t>hard</t>
  </si>
  <si>
    <t>milk</t>
  </si>
  <si>
    <t>dough</t>
  </si>
  <si>
    <r>
      <t xml:space="preserve">Average water use for </t>
    </r>
    <r>
      <rPr>
        <b/>
        <sz val="10"/>
        <color rgb="FFFF0000"/>
        <rFont val="Arial"/>
        <family val="2"/>
      </rPr>
      <t>SOYBEANS</t>
    </r>
    <r>
      <rPr>
        <sz val="10"/>
        <rFont val="Arial"/>
        <family val="2"/>
      </rPr>
      <t xml:space="preserve"> in inches/day for </t>
    </r>
    <r>
      <rPr>
        <b/>
        <sz val="10"/>
        <color rgb="FFFF0000"/>
        <rFont val="Arial"/>
        <family val="2"/>
      </rPr>
      <t>Minnesota</t>
    </r>
  </si>
  <si>
    <r>
      <t xml:space="preserve">Average water use for </t>
    </r>
    <r>
      <rPr>
        <b/>
        <sz val="10"/>
        <color rgb="FFFF0000"/>
        <rFont val="Arial"/>
        <family val="2"/>
      </rPr>
      <t>CORN</t>
    </r>
    <r>
      <rPr>
        <sz val="10"/>
        <rFont val="Arial"/>
        <family val="2"/>
      </rPr>
      <t xml:space="preserve"> in inches/day for </t>
    </r>
    <r>
      <rPr>
        <b/>
        <sz val="10"/>
        <color rgb="FFFF0000"/>
        <rFont val="Arial"/>
        <family val="2"/>
      </rPr>
      <t>Minnesota</t>
    </r>
  </si>
  <si>
    <r>
      <t xml:space="preserve">Average water use for </t>
    </r>
    <r>
      <rPr>
        <b/>
        <sz val="10"/>
        <color rgb="FFFF0000"/>
        <rFont val="Arial"/>
        <family val="2"/>
      </rPr>
      <t>SUGAR BEETS</t>
    </r>
    <r>
      <rPr>
        <sz val="10"/>
        <rFont val="Arial"/>
        <family val="2"/>
      </rPr>
      <t xml:space="preserve"> in inches/day for </t>
    </r>
    <r>
      <rPr>
        <b/>
        <sz val="10"/>
        <color rgb="FFFF0000"/>
        <rFont val="Arial"/>
        <family val="2"/>
      </rPr>
      <t>Minnesota</t>
    </r>
  </si>
  <si>
    <t>Sugar beet</t>
  </si>
  <si>
    <t>4-6</t>
  </si>
  <si>
    <t>10-12</t>
  </si>
  <si>
    <t>Field_Beans</t>
  </si>
  <si>
    <t>Any_Other_Crops</t>
  </si>
  <si>
    <r>
      <t xml:space="preserve">Average water use for </t>
    </r>
    <r>
      <rPr>
        <sz val="10"/>
        <color rgb="FFFF0000"/>
        <rFont val="Arial"/>
        <family val="2"/>
      </rPr>
      <t>A</t>
    </r>
    <r>
      <rPr>
        <b/>
        <sz val="10"/>
        <color rgb="FFFF0000"/>
        <rFont val="Arial"/>
        <family val="2"/>
      </rPr>
      <t>ny Other Crops</t>
    </r>
    <r>
      <rPr>
        <sz val="10"/>
        <rFont val="Arial"/>
        <family val="2"/>
      </rPr>
      <t xml:space="preserve"> when at full canopy at different times of the season, inches/day for </t>
    </r>
    <r>
      <rPr>
        <b/>
        <sz val="10"/>
        <color rgb="FFFF0000"/>
        <rFont val="Arial"/>
        <family val="2"/>
      </rPr>
      <t>Minnesota</t>
    </r>
  </si>
  <si>
    <r>
      <t xml:space="preserve">Approximate </t>
    </r>
    <r>
      <rPr>
        <b/>
        <sz val="10"/>
        <color rgb="FFFF0000"/>
        <rFont val="Arial"/>
        <family val="2"/>
      </rPr>
      <t>ALFALFA</t>
    </r>
    <r>
      <rPr>
        <sz val="10"/>
        <rFont val="Arial"/>
        <family val="2"/>
      </rPr>
      <t xml:space="preserve"> Water Use, Inches/Day for </t>
    </r>
    <r>
      <rPr>
        <b/>
        <sz val="10"/>
        <color rgb="FFFF0000"/>
        <rFont val="Arial"/>
        <family val="2"/>
      </rPr>
      <t>Minnesota</t>
    </r>
    <r>
      <rPr>
        <sz val="10"/>
        <rFont val="Arial"/>
        <family val="2"/>
      </rPr>
      <t>. Note this table does not contain subtables for cut and regrowth periods, which are handled by a linear ET recovery function.</t>
    </r>
  </si>
  <si>
    <t>May</t>
  </si>
  <si>
    <t>June</t>
  </si>
  <si>
    <t>July</t>
  </si>
  <si>
    <t>Aug</t>
  </si>
  <si>
    <t>Sept</t>
  </si>
  <si>
    <t>Wk 1</t>
  </si>
  <si>
    <t>Wk2</t>
  </si>
  <si>
    <t>Wk3</t>
  </si>
  <si>
    <t>Wk4</t>
  </si>
  <si>
    <t>http://www.extension.umn.edu/distribution/cropsystems/components/DC1322a.pdf</t>
  </si>
  <si>
    <t>Wright, J. 2002. Irrigation scheduling: Checkbook method. Bulletin FO-01322. St. Paul: Univ. Minn. Extension. Used with permission.</t>
  </si>
  <si>
    <t>See the following source to adjust the Minnesota alfalfa ET table:</t>
  </si>
  <si>
    <t>Spring_Wheat</t>
  </si>
  <si>
    <t>Effective Rain
(R)</t>
  </si>
  <si>
    <t>Effective Irrigation
(I)</t>
  </si>
  <si>
    <t>Water Losses (Deep Percolation or Runoff);
(WL)</t>
  </si>
  <si>
    <t>Revisions</t>
  </si>
  <si>
    <t>Sugar_Beet</t>
  </si>
  <si>
    <t>Interval Width (days) =</t>
  </si>
  <si>
    <t>Start Date =</t>
  </si>
  <si>
    <t>Charts</t>
  </si>
  <si>
    <t>Management Allowed Depletion (MAD)</t>
  </si>
  <si>
    <t>(Hover over this cell for tips.)</t>
  </si>
  <si>
    <t>Smith's NE 29, Madison Twp, 2016 Corn</t>
  </si>
  <si>
    <t>Ver.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</si>
</sst>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
    <numFmt numFmtId="165" formatCode="0.0"/>
    <numFmt numFmtId="166" formatCode="0.000"/>
    <numFmt numFmtId="167" formatCode="0.0000"/>
    <numFmt numFmtId="168" formatCode="[$-409]d\-mmm\-yy;@"/>
  </numFmts>
  <fonts count="4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b/>
      <sz val="10"/>
      <color indexed="12"/>
      <name val="Arial"/>
      <family val="2"/>
    </font>
    <font>
      <sz val="10"/>
      <color indexed="12"/>
      <name val="Arial"/>
      <family val="2"/>
    </font>
    <font>
      <sz val="10"/>
      <name val="Arial"/>
      <family val="2"/>
    </font>
    <font>
      <sz val="8"/>
      <color indexed="81"/>
      <name val="Tahoma"/>
      <family val="2"/>
    </font>
    <font>
      <b/>
      <sz val="8"/>
      <color indexed="81"/>
      <name val="Tahoma"/>
      <family val="2"/>
    </font>
    <font>
      <b/>
      <sz val="10"/>
      <color theme="0"/>
      <name val="Arial"/>
      <family val="2"/>
    </font>
    <font>
      <b/>
      <sz val="10"/>
      <color rgb="FF0000FF"/>
      <name val="Arial"/>
      <family val="2"/>
    </font>
    <font>
      <b/>
      <u/>
      <sz val="10"/>
      <name val="Arial"/>
      <family val="2"/>
    </font>
    <font>
      <vertAlign val="superscript"/>
      <sz val="10"/>
      <name val="Arial"/>
      <family val="2"/>
    </font>
    <font>
      <b/>
      <sz val="10"/>
      <color rgb="FFFF0000"/>
      <name val="Arial"/>
      <family val="2"/>
    </font>
    <font>
      <sz val="8"/>
      <color indexed="10"/>
      <name val="Tahoma"/>
      <family val="2"/>
    </font>
    <font>
      <sz val="8"/>
      <color indexed="53"/>
      <name val="Tahoma"/>
      <family val="2"/>
    </font>
    <font>
      <sz val="8"/>
      <color indexed="17"/>
      <name val="Tahoma"/>
      <family val="2"/>
    </font>
    <font>
      <b/>
      <sz val="8"/>
      <color indexed="8"/>
      <name val="Tahoma"/>
      <family val="2"/>
    </font>
    <font>
      <sz val="8"/>
      <color indexed="8"/>
      <name val="Tahoma"/>
      <family val="2"/>
    </font>
    <font>
      <sz val="8"/>
      <color indexed="37"/>
      <name val="Tahoma"/>
      <family val="2"/>
    </font>
    <font>
      <u/>
      <sz val="10"/>
      <name val="Arial"/>
      <family val="2"/>
    </font>
    <font>
      <sz val="10"/>
      <name val="Times New Roman"/>
      <family val="1"/>
    </font>
    <font>
      <u/>
      <sz val="10"/>
      <color rgb="FF0000FF"/>
      <name val="Arial"/>
      <family val="2"/>
    </font>
    <font>
      <vertAlign val="subscript"/>
      <sz val="10"/>
      <name val="Arial"/>
      <family val="2"/>
    </font>
    <font>
      <b/>
      <u/>
      <sz val="10"/>
      <color rgb="FFFF0000"/>
      <name val="Arial"/>
      <family val="2"/>
    </font>
    <font>
      <u/>
      <sz val="10"/>
      <color theme="10"/>
      <name val="Arial"/>
      <family val="2"/>
    </font>
    <font>
      <sz val="10"/>
      <color rgb="FFFF0000"/>
      <name val="Arial"/>
      <family val="2"/>
    </font>
    <font>
      <u/>
      <sz val="8"/>
      <color indexed="81"/>
      <name val="Tahoma"/>
      <family val="2"/>
    </font>
    <font>
      <sz val="9"/>
      <color indexed="81"/>
      <name val="Tahoma"/>
      <family val="2"/>
    </font>
    <font>
      <i/>
      <sz val="8"/>
      <color indexed="81"/>
      <name val="Tahoma"/>
      <family val="2"/>
    </font>
  </fonts>
  <fills count="3">
    <fill>
      <patternFill patternType="none"/>
    </fill>
    <fill>
      <patternFill patternType="gray125"/>
    </fill>
    <fill>
      <patternFill patternType="solid">
        <fgColor rgb="FFA5A5A5"/>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rgb="FFFF0000"/>
      </left>
      <right style="medium">
        <color rgb="FFFF0000"/>
      </right>
      <top/>
      <bottom/>
      <diagonal/>
    </border>
    <border>
      <left style="mediumDashDotDot">
        <color rgb="FF00B050"/>
      </left>
      <right style="medium">
        <color rgb="FFFFC000"/>
      </right>
      <top/>
      <bottom/>
      <diagonal/>
    </border>
    <border>
      <left style="mediumDashDotDot">
        <color rgb="FF00B050"/>
      </left>
      <right style="medium">
        <color rgb="FFFFC000"/>
      </right>
      <top/>
      <bottom style="mediumDashDotDot">
        <color rgb="FF00B050"/>
      </bottom>
      <diagonal/>
    </border>
    <border>
      <left/>
      <right/>
      <top/>
      <bottom style="mediumDashDotDot">
        <color rgb="FF00B050"/>
      </bottom>
      <diagonal/>
    </border>
    <border>
      <left style="medium">
        <color rgb="FFFF0000"/>
      </left>
      <right style="medium">
        <color rgb="FFFF0000"/>
      </right>
      <top/>
      <bottom style="mediumDashDotDot">
        <color rgb="FF00B050"/>
      </bottom>
      <diagonal/>
    </border>
    <border>
      <left style="medium">
        <color theme="1"/>
      </left>
      <right/>
      <top style="medium">
        <color theme="1"/>
      </top>
      <bottom/>
      <diagonal/>
    </border>
    <border>
      <left/>
      <right/>
      <top style="medium">
        <color theme="1"/>
      </top>
      <bottom/>
      <diagonal/>
    </border>
    <border>
      <left style="mediumDashDotDot">
        <color rgb="FF00B050"/>
      </left>
      <right style="medium">
        <color rgb="FFFFC000"/>
      </right>
      <top style="medium">
        <color theme="1"/>
      </top>
      <bottom/>
      <diagonal/>
    </border>
    <border>
      <left style="medium">
        <color rgb="FFFF0000"/>
      </left>
      <right style="medium">
        <color rgb="FFFF0000"/>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medium">
        <color theme="1"/>
      </right>
      <top/>
      <bottom style="mediumDashDotDot">
        <color rgb="FF00B050"/>
      </bottom>
      <diagonal/>
    </border>
    <border>
      <left style="medium">
        <color theme="1"/>
      </left>
      <right/>
      <top/>
      <bottom style="medium">
        <color theme="1"/>
      </bottom>
      <diagonal/>
    </border>
    <border>
      <left/>
      <right/>
      <top/>
      <bottom style="medium">
        <color theme="1"/>
      </bottom>
      <diagonal/>
    </border>
    <border>
      <left style="medium">
        <color rgb="FFFF0000"/>
      </left>
      <right style="medium">
        <color rgb="FFFF0000"/>
      </right>
      <top/>
      <bottom style="medium">
        <color theme="1"/>
      </bottom>
      <diagonal/>
    </border>
    <border>
      <left/>
      <right style="medium">
        <color theme="1"/>
      </right>
      <top/>
      <bottom style="medium">
        <color theme="1"/>
      </bottom>
      <diagonal/>
    </border>
    <border>
      <left style="medium">
        <color rgb="FFC00000"/>
      </left>
      <right style="medium">
        <color rgb="FFC00000"/>
      </right>
      <top style="medium">
        <color theme="1"/>
      </top>
      <bottom/>
      <diagonal/>
    </border>
    <border>
      <left style="medium">
        <color rgb="FFC00000"/>
      </left>
      <right style="medium">
        <color rgb="FFC00000"/>
      </right>
      <top/>
      <bottom/>
      <diagonal/>
    </border>
    <border>
      <left style="medium">
        <color rgb="FFC00000"/>
      </left>
      <right style="medium">
        <color rgb="FFC00000"/>
      </right>
      <top/>
      <bottom style="mediumDashDotDot">
        <color rgb="FF00B050"/>
      </bottom>
      <diagonal/>
    </border>
    <border>
      <left style="medium">
        <color rgb="FFC00000"/>
      </left>
      <right style="medium">
        <color rgb="FFC00000"/>
      </right>
      <top/>
      <bottom style="medium">
        <color theme="1"/>
      </bottom>
      <diagonal/>
    </border>
  </borders>
  <cellStyleXfs count="4">
    <xf numFmtId="0" fontId="0" fillId="0" borderId="0"/>
    <xf numFmtId="0" fontId="14" fillId="0" borderId="0" applyNumberFormat="0" applyFill="0" applyBorder="0" applyAlignment="0" applyProtection="0">
      <alignment vertical="top"/>
      <protection locked="0"/>
    </xf>
    <xf numFmtId="9" fontId="13" fillId="0" borderId="0" applyFont="0" applyFill="0" applyBorder="0" applyAlignment="0" applyProtection="0"/>
    <xf numFmtId="0" fontId="22" fillId="2" borderId="12" applyNumberFormat="0" applyAlignment="0" applyProtection="0"/>
  </cellStyleXfs>
  <cellXfs count="265">
    <xf numFmtId="0" fontId="0" fillId="0" borderId="0" xfId="0"/>
    <xf numFmtId="166" fontId="16" fillId="0" borderId="0" xfId="0" applyNumberFormat="1" applyFont="1" applyAlignment="1">
      <alignment horizontal="left"/>
    </xf>
    <xf numFmtId="0" fontId="0" fillId="0" borderId="0" xfId="0" applyBorder="1" applyAlignment="1"/>
    <xf numFmtId="0" fontId="17" fillId="0" borderId="0" xfId="0" applyFont="1" applyBorder="1" applyAlignment="1" applyProtection="1">
      <protection locked="0"/>
    </xf>
    <xf numFmtId="0" fontId="0" fillId="0" borderId="0" xfId="0" applyBorder="1"/>
    <xf numFmtId="0" fontId="0" fillId="0" borderId="0" xfId="0" applyBorder="1" applyAlignment="1" applyProtection="1">
      <alignment horizontal="right"/>
    </xf>
    <xf numFmtId="0" fontId="0" fillId="0" borderId="0" xfId="0" applyAlignment="1"/>
    <xf numFmtId="0" fontId="0" fillId="0" borderId="0" xfId="0" applyAlignment="1">
      <alignment horizontal="center"/>
    </xf>
    <xf numFmtId="164" fontId="0" fillId="0" borderId="0" xfId="0" applyNumberFormat="1"/>
    <xf numFmtId="0" fontId="18" fillId="0" borderId="0" xfId="0" applyFont="1" applyAlignment="1" applyProtection="1">
      <alignment horizontal="center"/>
      <protection locked="0"/>
    </xf>
    <xf numFmtId="2" fontId="0" fillId="0" borderId="0" xfId="0" applyNumberFormat="1"/>
    <xf numFmtId="2" fontId="0" fillId="0" borderId="0" xfId="0" quotePrefix="1" applyNumberFormat="1" applyAlignment="1">
      <alignment horizontal="center"/>
    </xf>
    <xf numFmtId="9" fontId="13" fillId="0" borderId="0" xfId="2" applyAlignment="1">
      <alignment horizontal="center"/>
    </xf>
    <xf numFmtId="9" fontId="18" fillId="0" borderId="0" xfId="2" applyNumberFormat="1" applyFont="1" applyAlignment="1" applyProtection="1">
      <alignment horizontal="center"/>
      <protection locked="0"/>
    </xf>
    <xf numFmtId="1" fontId="0" fillId="0" borderId="0" xfId="0" applyNumberFormat="1" applyAlignment="1">
      <alignment horizontal="center"/>
    </xf>
    <xf numFmtId="2" fontId="0" fillId="0" borderId="0" xfId="0" applyNumberFormat="1" applyAlignment="1">
      <alignment horizontal="center"/>
    </xf>
    <xf numFmtId="1" fontId="0" fillId="0" borderId="0" xfId="0" applyNumberFormat="1"/>
    <xf numFmtId="166" fontId="0" fillId="0" borderId="0" xfId="0" applyNumberFormat="1"/>
    <xf numFmtId="9" fontId="18" fillId="0" borderId="0" xfId="2" applyNumberFormat="1" applyFon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2" fontId="0" fillId="0" borderId="0" xfId="0" applyNumberFormat="1" applyAlignment="1">
      <alignment horizontal="center" textRotation="90"/>
    </xf>
    <xf numFmtId="9" fontId="13" fillId="0" borderId="0" xfId="2"/>
    <xf numFmtId="164" fontId="0" fillId="0" borderId="2" xfId="0" applyNumberFormat="1" applyBorder="1"/>
    <xf numFmtId="0" fontId="0" fillId="0" borderId="0" xfId="0" applyAlignment="1">
      <alignment horizontal="left"/>
    </xf>
    <xf numFmtId="164" fontId="0" fillId="0" borderId="0" xfId="0" applyNumberFormat="1" applyAlignment="1">
      <alignment horizontal="center"/>
    </xf>
    <xf numFmtId="2" fontId="0" fillId="0" borderId="0" xfId="0" applyNumberFormat="1" applyAlignment="1" applyProtection="1">
      <alignment horizontal="center"/>
      <protection locked="0"/>
    </xf>
    <xf numFmtId="164" fontId="17" fillId="0" borderId="0" xfId="0" applyNumberFormat="1" applyFont="1" applyBorder="1" applyAlignment="1" applyProtection="1">
      <alignment horizontal="center"/>
      <protection locked="0"/>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4" fillId="0" borderId="0" xfId="1" applyAlignment="1" applyProtection="1"/>
    <xf numFmtId="14" fontId="17" fillId="0" borderId="0" xfId="0" applyNumberFormat="1" applyFont="1" applyBorder="1" applyAlignment="1" applyProtection="1">
      <alignment horizontal="center"/>
      <protection locked="0"/>
    </xf>
    <xf numFmtId="0" fontId="0" fillId="0" borderId="5" xfId="0" applyBorder="1"/>
    <xf numFmtId="0" fontId="0" fillId="0" borderId="6" xfId="0" applyBorder="1" applyAlignment="1">
      <alignment horizontal="center"/>
    </xf>
    <xf numFmtId="0" fontId="15" fillId="0" borderId="0" xfId="0" applyFont="1" applyBorder="1" applyAlignment="1">
      <alignment vertical="top"/>
    </xf>
    <xf numFmtId="1" fontId="18" fillId="0" borderId="0" xfId="0" applyNumberFormat="1" applyFont="1" applyAlignment="1" applyProtection="1">
      <alignment horizontal="center"/>
      <protection locked="0"/>
    </xf>
    <xf numFmtId="0" fontId="16" fillId="0" borderId="0" xfId="0" applyFont="1"/>
    <xf numFmtId="0" fontId="19" fillId="0" borderId="2" xfId="0" quotePrefix="1" applyFont="1" applyBorder="1" applyAlignment="1">
      <alignment horizontal="center"/>
    </xf>
    <xf numFmtId="0" fontId="19" fillId="0" borderId="2" xfId="0" applyFont="1" applyBorder="1" applyAlignment="1">
      <alignment horizontal="center"/>
    </xf>
    <xf numFmtId="0" fontId="0" fillId="0" borderId="2" xfId="0" applyBorder="1"/>
    <xf numFmtId="164" fontId="0" fillId="0" borderId="1" xfId="0" applyNumberFormat="1" applyBorder="1" applyAlignment="1"/>
    <xf numFmtId="165" fontId="0" fillId="0" borderId="1" xfId="0" applyNumberFormat="1" applyBorder="1" applyAlignment="1">
      <alignment horizontal="center"/>
    </xf>
    <xf numFmtId="2" fontId="0" fillId="0" borderId="1" xfId="0" applyNumberFormat="1" applyBorder="1" applyAlignment="1"/>
    <xf numFmtId="9" fontId="13" fillId="0" borderId="1" xfId="2" applyBorder="1" applyAlignment="1"/>
    <xf numFmtId="9" fontId="18" fillId="0" borderId="1" xfId="2" applyNumberFormat="1" applyFont="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164" fontId="0" fillId="0" borderId="0" xfId="0" applyNumberFormat="1" applyBorder="1" applyAlignment="1"/>
    <xf numFmtId="2" fontId="0" fillId="0" borderId="0" xfId="0" applyNumberFormat="1" applyBorder="1" applyAlignment="1">
      <alignment horizontal="center"/>
    </xf>
    <xf numFmtId="0" fontId="0" fillId="0" borderId="0" xfId="0" applyNumberFormat="1" applyBorder="1" applyAlignment="1">
      <alignment horizontal="center"/>
    </xf>
    <xf numFmtId="2" fontId="0" fillId="0" borderId="0" xfId="0" applyNumberFormat="1" applyBorder="1" applyAlignment="1"/>
    <xf numFmtId="9" fontId="13" fillId="0" borderId="0" xfId="2" applyBorder="1" applyAlignment="1"/>
    <xf numFmtId="165" fontId="0" fillId="0" borderId="0" xfId="0" applyNumberFormat="1" applyBorder="1" applyAlignment="1">
      <alignment horizontal="center"/>
    </xf>
    <xf numFmtId="166" fontId="0" fillId="0" borderId="0" xfId="0" applyNumberFormat="1" applyBorder="1" applyAlignment="1">
      <alignment horizontal="center"/>
    </xf>
    <xf numFmtId="164" fontId="0" fillId="0" borderId="2" xfId="0" applyNumberFormat="1" applyBorder="1" applyAlignment="1"/>
    <xf numFmtId="2" fontId="0" fillId="0" borderId="2" xfId="0" applyNumberFormat="1" applyBorder="1" applyAlignment="1">
      <alignment horizontal="center"/>
    </xf>
    <xf numFmtId="9" fontId="0" fillId="0" borderId="2" xfId="2" applyFont="1" applyBorder="1" applyAlignment="1">
      <alignment horizontal="center"/>
    </xf>
    <xf numFmtId="165" fontId="0" fillId="0" borderId="2" xfId="0" applyNumberFormat="1" applyBorder="1" applyAlignment="1">
      <alignment horizontal="center"/>
    </xf>
    <xf numFmtId="166" fontId="0" fillId="0" borderId="2" xfId="0" applyNumberFormat="1" applyBorder="1" applyAlignment="1">
      <alignment horizontal="center"/>
    </xf>
    <xf numFmtId="14" fontId="0" fillId="0" borderId="0" xfId="0" applyNumberFormat="1" applyAlignment="1">
      <alignment horizontal="center"/>
    </xf>
    <xf numFmtId="0" fontId="0" fillId="0" borderId="0" xfId="0" applyAlignment="1">
      <alignment horizontal="center"/>
    </xf>
    <xf numFmtId="164" fontId="12" fillId="0" borderId="0" xfId="0" applyNumberFormat="1" applyFont="1"/>
    <xf numFmtId="0" fontId="0" fillId="0" borderId="0" xfId="0" applyAlignment="1">
      <alignment horizontal="center"/>
    </xf>
    <xf numFmtId="164" fontId="11" fillId="0" borderId="0" xfId="0" applyNumberFormat="1" applyFont="1"/>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164" fontId="0" fillId="0" borderId="10" xfId="0" applyNumberFormat="1" applyBorder="1" applyAlignment="1"/>
    <xf numFmtId="164" fontId="0" fillId="0" borderId="3" xfId="0" applyNumberFormat="1" applyBorder="1" applyAlignment="1"/>
    <xf numFmtId="164" fontId="0" fillId="0" borderId="4" xfId="0" applyNumberFormat="1" applyBorder="1" applyAlignment="1"/>
    <xf numFmtId="164" fontId="10" fillId="0" borderId="1" xfId="0" applyNumberFormat="1"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2" xfId="0" quotePrefix="1" applyFont="1" applyBorder="1" applyAlignment="1">
      <alignment horizontal="center"/>
    </xf>
    <xf numFmtId="0" fontId="9" fillId="0" borderId="1" xfId="0" applyFont="1" applyBorder="1" applyAlignment="1">
      <alignment horizontal="center" vertical="top" wrapText="1"/>
    </xf>
    <xf numFmtId="0" fontId="22" fillId="2" borderId="12" xfId="3"/>
    <xf numFmtId="0" fontId="8" fillId="0" borderId="0" xfId="0" applyFont="1"/>
    <xf numFmtId="164" fontId="0" fillId="0" borderId="0" xfId="0" applyNumberFormat="1" applyBorder="1"/>
    <xf numFmtId="0" fontId="0" fillId="0" borderId="0" xfId="0" applyAlignment="1">
      <alignment horizontal="center"/>
    </xf>
    <xf numFmtId="0" fontId="23" fillId="0" borderId="0" xfId="0" applyFont="1" applyAlignment="1">
      <alignment horizontal="center"/>
    </xf>
    <xf numFmtId="9" fontId="23" fillId="0" borderId="0" xfId="0" applyNumberFormat="1" applyFont="1" applyAlignment="1">
      <alignment horizont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9" xfId="0" applyFont="1" applyBorder="1" applyAlignment="1">
      <alignment horizontal="center" vertical="center"/>
    </xf>
    <xf numFmtId="164" fontId="7" fillId="0" borderId="0" xfId="0" applyNumberFormat="1" applyFont="1"/>
    <xf numFmtId="0" fontId="0" fillId="0" borderId="7" xfId="0" applyBorder="1" applyAlignment="1"/>
    <xf numFmtId="14" fontId="17" fillId="0" borderId="4" xfId="0" applyNumberFormat="1" applyFont="1" applyBorder="1" applyAlignment="1">
      <alignment horizontal="center"/>
    </xf>
    <xf numFmtId="14" fontId="17" fillId="0" borderId="2" xfId="0" applyNumberFormat="1" applyFont="1" applyBorder="1" applyAlignment="1">
      <alignment horizontal="center"/>
    </xf>
    <xf numFmtId="14" fontId="17" fillId="0" borderId="9" xfId="0" applyNumberFormat="1" applyFont="1" applyBorder="1" applyAlignment="1">
      <alignment horizontal="center"/>
    </xf>
    <xf numFmtId="0" fontId="0" fillId="0" borderId="0" xfId="0" applyNumberFormat="1" applyAlignment="1">
      <alignment horizontal="center"/>
    </xf>
    <xf numFmtId="167" fontId="0" fillId="0" borderId="0" xfId="0" applyNumberFormat="1" applyAlignment="1">
      <alignment horizontal="center"/>
    </xf>
    <xf numFmtId="0" fontId="0" fillId="0" borderId="0" xfId="0" applyAlignment="1">
      <alignment horizontal="center"/>
    </xf>
    <xf numFmtId="0" fontId="5" fillId="0" borderId="0" xfId="0" applyFont="1"/>
    <xf numFmtId="0" fontId="24" fillId="0" borderId="0" xfId="0" applyFont="1"/>
    <xf numFmtId="0" fontId="19" fillId="0" borderId="5" xfId="0" applyFont="1" applyBorder="1" applyAlignment="1"/>
    <xf numFmtId="0" fontId="19" fillId="0" borderId="7" xfId="0" applyFont="1" applyBorder="1" applyAlignment="1"/>
    <xf numFmtId="0" fontId="5" fillId="0" borderId="6" xfId="0" applyFont="1" applyBorder="1" applyAlignment="1">
      <alignment horizontal="center"/>
    </xf>
    <xf numFmtId="0" fontId="0" fillId="0" borderId="0" xfId="0" applyAlignment="1">
      <alignment horizontal="center"/>
    </xf>
    <xf numFmtId="2" fontId="0" fillId="0" borderId="0" xfId="0" applyNumberFormat="1" applyBorder="1" applyAlignment="1" applyProtection="1">
      <alignment horizontal="center"/>
      <protection locked="0"/>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2" xfId="0" applyFont="1" applyBorder="1" applyAlignment="1">
      <alignment horizontal="center"/>
    </xf>
    <xf numFmtId="0" fontId="6" fillId="0" borderId="1" xfId="0" applyFont="1" applyBorder="1" applyAlignment="1">
      <alignment horizontal="center" vertical="top" wrapText="1"/>
    </xf>
    <xf numFmtId="0" fontId="3" fillId="0" borderId="0" xfId="0" quotePrefix="1" applyFont="1" applyAlignment="1">
      <alignment horizontal="left"/>
    </xf>
    <xf numFmtId="0" fontId="26" fillId="0" borderId="0" xfId="0" quotePrefix="1" applyFont="1" applyAlignment="1">
      <alignment horizontal="left"/>
    </xf>
    <xf numFmtId="0" fontId="3" fillId="0" borderId="1" xfId="0" applyFont="1" applyBorder="1" applyAlignment="1">
      <alignment horizontal="center" vertical="top" wrapText="1"/>
    </xf>
    <xf numFmtId="0" fontId="3" fillId="0" borderId="3"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top"/>
    </xf>
    <xf numFmtId="0" fontId="0" fillId="0" borderId="0" xfId="0" applyAlignment="1">
      <alignment horizontal="center"/>
    </xf>
    <xf numFmtId="0" fontId="0" fillId="0" borderId="0" xfId="0" applyAlignment="1">
      <alignment horizontal="center"/>
    </xf>
    <xf numFmtId="164" fontId="2" fillId="0" borderId="0" xfId="0" applyNumberFormat="1" applyFont="1"/>
    <xf numFmtId="164" fontId="1" fillId="0" borderId="0" xfId="0" applyNumberFormat="1" applyFont="1"/>
    <xf numFmtId="0" fontId="1" fillId="0" borderId="0" xfId="0" applyFont="1"/>
    <xf numFmtId="0" fontId="34" fillId="0" borderId="0" xfId="0" applyFont="1"/>
    <xf numFmtId="0" fontId="1" fillId="0" borderId="0" xfId="0" quotePrefix="1" applyFont="1"/>
    <xf numFmtId="0" fontId="0" fillId="0" borderId="0" xfId="0" applyAlignment="1">
      <alignment horizontal="center"/>
    </xf>
    <xf numFmtId="0" fontId="1" fillId="0" borderId="1" xfId="0" applyFont="1" applyBorder="1" applyAlignment="1">
      <alignment horizontal="center"/>
    </xf>
    <xf numFmtId="164" fontId="1" fillId="0" borderId="1" xfId="0" applyNumberFormat="1" applyFont="1" applyBorder="1" applyAlignment="1"/>
    <xf numFmtId="0" fontId="1" fillId="0" borderId="0" xfId="0" applyFont="1" applyBorder="1"/>
    <xf numFmtId="164"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0" quotePrefix="1" applyFont="1" applyBorder="1" applyAlignment="1">
      <alignment horizontal="center"/>
    </xf>
    <xf numFmtId="164" fontId="1" fillId="0" borderId="0" xfId="0" quotePrefix="1" applyNumberFormat="1"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19" xfId="0" applyFont="1" applyBorder="1"/>
    <xf numFmtId="0" fontId="1" fillId="0" borderId="21" xfId="0" applyFont="1" applyBorder="1" applyAlignment="1">
      <alignment horizontal="center"/>
    </xf>
    <xf numFmtId="2" fontId="1" fillId="0" borderId="19" xfId="0" applyNumberFormat="1" applyFont="1" applyBorder="1" applyAlignment="1">
      <alignment horizontal="center"/>
    </xf>
    <xf numFmtId="2" fontId="1" fillId="0" borderId="30" xfId="0" applyNumberFormat="1" applyFont="1" applyBorder="1" applyAlignment="1">
      <alignment horizontal="center"/>
    </xf>
    <xf numFmtId="2" fontId="1" fillId="0" borderId="22" xfId="0" applyNumberFormat="1" applyFont="1" applyBorder="1" applyAlignment="1">
      <alignment horizontal="center"/>
    </xf>
    <xf numFmtId="0" fontId="1" fillId="0" borderId="23" xfId="0" applyFont="1" applyBorder="1" applyAlignment="1">
      <alignment horizontal="center"/>
    </xf>
    <xf numFmtId="1" fontId="23" fillId="0" borderId="14" xfId="0" applyNumberFormat="1" applyFont="1" applyBorder="1" applyAlignment="1" applyProtection="1">
      <alignment horizontal="center"/>
      <protection locked="0"/>
    </xf>
    <xf numFmtId="0" fontId="23" fillId="0" borderId="0" xfId="0" applyFont="1" applyBorder="1" applyProtection="1">
      <protection locked="0"/>
    </xf>
    <xf numFmtId="0" fontId="1" fillId="0" borderId="13" xfId="0" applyFont="1" applyBorder="1" applyAlignment="1">
      <alignment horizontal="center"/>
    </xf>
    <xf numFmtId="2" fontId="1" fillId="0" borderId="31" xfId="0" applyNumberFormat="1" applyFont="1" applyBorder="1" applyAlignment="1">
      <alignment horizontal="center"/>
    </xf>
    <xf numFmtId="2" fontId="1" fillId="0" borderId="24" xfId="0" applyNumberFormat="1" applyFont="1" applyBorder="1" applyAlignment="1">
      <alignment horizontal="center"/>
    </xf>
    <xf numFmtId="1" fontId="23" fillId="0" borderId="15" xfId="0" applyNumberFormat="1" applyFont="1" applyBorder="1" applyAlignment="1" applyProtection="1">
      <alignment horizontal="center"/>
      <protection locked="0"/>
    </xf>
    <xf numFmtId="0" fontId="23" fillId="0" borderId="16" xfId="0" applyFont="1" applyBorder="1" applyProtection="1">
      <protection locked="0"/>
    </xf>
    <xf numFmtId="0" fontId="1" fillId="0" borderId="17" xfId="0" applyFont="1" applyBorder="1" applyAlignment="1">
      <alignment horizontal="center"/>
    </xf>
    <xf numFmtId="2" fontId="1" fillId="0" borderId="32" xfId="0" applyNumberFormat="1" applyFont="1" applyBorder="1" applyAlignment="1">
      <alignment horizontal="center"/>
    </xf>
    <xf numFmtId="2" fontId="1" fillId="0" borderId="25" xfId="0" applyNumberFormat="1" applyFont="1" applyBorder="1" applyAlignment="1">
      <alignment horizontal="center"/>
    </xf>
    <xf numFmtId="0" fontId="1" fillId="0" borderId="26" xfId="0" applyFont="1" applyBorder="1" applyAlignment="1">
      <alignment horizontal="center"/>
    </xf>
    <xf numFmtId="1" fontId="1" fillId="0" borderId="27" xfId="0" applyNumberFormat="1" applyFont="1" applyBorder="1" applyAlignment="1">
      <alignment horizontal="center"/>
    </xf>
    <xf numFmtId="1" fontId="1" fillId="0" borderId="27" xfId="0" quotePrefix="1" applyNumberFormat="1" applyFont="1" applyBorder="1" applyAlignment="1">
      <alignment horizontal="left"/>
    </xf>
    <xf numFmtId="0" fontId="1" fillId="0" borderId="28" xfId="0" applyFont="1" applyBorder="1" applyAlignment="1">
      <alignment horizontal="center"/>
    </xf>
    <xf numFmtId="2" fontId="1" fillId="0" borderId="27" xfId="0" applyNumberFormat="1" applyFont="1" applyBorder="1" applyAlignment="1">
      <alignment horizontal="center"/>
    </xf>
    <xf numFmtId="2" fontId="1" fillId="0" borderId="33" xfId="0" applyNumberFormat="1" applyFont="1" applyBorder="1" applyAlignment="1">
      <alignment horizontal="center"/>
    </xf>
    <xf numFmtId="2" fontId="1" fillId="0" borderId="29" xfId="0" applyNumberFormat="1" applyFont="1" applyBorder="1" applyAlignment="1">
      <alignment horizontal="center"/>
    </xf>
    <xf numFmtId="2" fontId="1" fillId="0" borderId="0" xfId="0" applyNumberFormat="1" applyFont="1" applyAlignment="1">
      <alignment horizontal="center"/>
    </xf>
    <xf numFmtId="0" fontId="1" fillId="0" borderId="1" xfId="0" applyFont="1" applyBorder="1"/>
    <xf numFmtId="0" fontId="1" fillId="0" borderId="2" xfId="0" applyFont="1" applyBorder="1"/>
    <xf numFmtId="0" fontId="1" fillId="0" borderId="2" xfId="0" applyFont="1" applyBorder="1" applyAlignment="1">
      <alignment horizontal="center"/>
    </xf>
    <xf numFmtId="2" fontId="1" fillId="0" borderId="2" xfId="0" applyNumberFormat="1" applyFont="1" applyBorder="1" applyAlignment="1">
      <alignment horizontal="center"/>
    </xf>
    <xf numFmtId="0" fontId="33" fillId="0" borderId="0" xfId="0" applyFont="1"/>
    <xf numFmtId="0" fontId="0" fillId="0" borderId="0" xfId="0" applyAlignment="1">
      <alignment horizontal="center"/>
    </xf>
    <xf numFmtId="0" fontId="24" fillId="0" borderId="0" xfId="0" applyFont="1" applyAlignment="1">
      <alignment horizontal="center"/>
    </xf>
    <xf numFmtId="0" fontId="5" fillId="0" borderId="0" xfId="0" quotePrefix="1"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4" fillId="0" borderId="0" xfId="0" applyFont="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2" fontId="1" fillId="0" borderId="0" xfId="0" applyNumberFormat="1" applyFont="1" applyBorder="1" applyAlignment="1">
      <alignment horizontal="center"/>
    </xf>
    <xf numFmtId="2" fontId="1" fillId="0" borderId="8" xfId="0" applyNumberFormat="1" applyFont="1" applyBorder="1" applyAlignment="1">
      <alignment horizontal="center"/>
    </xf>
    <xf numFmtId="2" fontId="1" fillId="0" borderId="3" xfId="0" applyNumberFormat="1" applyFont="1" applyBorder="1" applyAlignment="1">
      <alignment horizontal="center"/>
    </xf>
    <xf numFmtId="0" fontId="1" fillId="0" borderId="4" xfId="0" applyFont="1" applyBorder="1" applyAlignment="1">
      <alignment horizontal="center"/>
    </xf>
    <xf numFmtId="2" fontId="1" fillId="0" borderId="9" xfId="0" applyNumberFormat="1" applyFont="1" applyBorder="1" applyAlignment="1">
      <alignment horizontal="center"/>
    </xf>
    <xf numFmtId="2" fontId="1" fillId="0" borderId="4" xfId="0" applyNumberFormat="1" applyFont="1" applyBorder="1" applyAlignment="1">
      <alignment horizontal="center"/>
    </xf>
    <xf numFmtId="0" fontId="1" fillId="0" borderId="0" xfId="0" applyFont="1" applyAlignment="1">
      <alignment horizontal="center"/>
    </xf>
    <xf numFmtId="16" fontId="1" fillId="0" borderId="0" xfId="0" applyNumberFormat="1" applyFont="1" applyAlignment="1">
      <alignment horizontal="center"/>
    </xf>
    <xf numFmtId="9" fontId="1" fillId="0" borderId="0" xfId="0" applyNumberFormat="1" applyFont="1" applyAlignment="1">
      <alignment horizontal="center"/>
    </xf>
    <xf numFmtId="0" fontId="1" fillId="0" borderId="0" xfId="0" applyFont="1" applyAlignment="1"/>
    <xf numFmtId="0" fontId="35" fillId="0" borderId="0" xfId="0" applyFont="1"/>
    <xf numFmtId="0" fontId="1" fillId="0" borderId="0" xfId="0" applyFont="1" applyAlignment="1">
      <alignment horizontal="right"/>
    </xf>
    <xf numFmtId="0" fontId="1" fillId="0" borderId="1" xfId="0" applyFont="1" applyBorder="1" applyAlignment="1">
      <alignment horizontal="center" vertical="top" wrapText="1"/>
    </xf>
    <xf numFmtId="2" fontId="1" fillId="0" borderId="16" xfId="0" applyNumberFormat="1"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0" xfId="0" applyFont="1" applyAlignment="1"/>
    <xf numFmtId="164" fontId="1" fillId="0" borderId="0" xfId="0" applyNumberFormat="1" applyFont="1" applyFill="1" applyBorder="1"/>
    <xf numFmtId="0" fontId="1" fillId="0" borderId="2" xfId="0" applyFont="1" applyBorder="1" applyAlignment="1">
      <alignment horizontal="center"/>
    </xf>
    <xf numFmtId="0" fontId="25" fillId="0" borderId="2" xfId="0" applyFont="1" applyBorder="1" applyAlignment="1">
      <alignment horizontal="center"/>
    </xf>
    <xf numFmtId="165" fontId="1" fillId="0" borderId="30" xfId="0" applyNumberFormat="1" applyFont="1" applyBorder="1" applyAlignment="1">
      <alignment horizontal="center"/>
    </xf>
    <xf numFmtId="165" fontId="1" fillId="0" borderId="31" xfId="0" applyNumberFormat="1" applyFont="1" applyBorder="1" applyAlignment="1">
      <alignment horizontal="center"/>
    </xf>
    <xf numFmtId="165" fontId="1" fillId="0" borderId="32" xfId="0" applyNumberFormat="1" applyFont="1" applyBorder="1" applyAlignment="1">
      <alignment horizontal="center"/>
    </xf>
    <xf numFmtId="165" fontId="1" fillId="0" borderId="33" xfId="0" applyNumberFormat="1" applyFont="1" applyBorder="1" applyAlignment="1">
      <alignment horizontal="center"/>
    </xf>
    <xf numFmtId="165" fontId="1" fillId="0" borderId="0" xfId="0" applyNumberFormat="1" applyFont="1" applyAlignment="1">
      <alignment horizontal="center"/>
    </xf>
    <xf numFmtId="165" fontId="1" fillId="0" borderId="22" xfId="0" applyNumberFormat="1" applyFont="1" applyBorder="1" applyAlignment="1">
      <alignment horizontal="center"/>
    </xf>
    <xf numFmtId="165" fontId="1" fillId="0" borderId="24" xfId="0" applyNumberFormat="1" applyFont="1" applyBorder="1" applyAlignment="1">
      <alignment horizontal="center"/>
    </xf>
    <xf numFmtId="165" fontId="1" fillId="0" borderId="25" xfId="0" applyNumberFormat="1" applyFont="1" applyBorder="1" applyAlignment="1">
      <alignment horizontal="center"/>
    </xf>
    <xf numFmtId="165" fontId="1" fillId="0" borderId="29" xfId="0" applyNumberFormat="1" applyFont="1" applyBorder="1" applyAlignment="1">
      <alignment horizontal="center"/>
    </xf>
    <xf numFmtId="165" fontId="0" fillId="0" borderId="0" xfId="0" applyNumberFormat="1" applyBorder="1" applyAlignment="1" applyProtection="1">
      <alignment horizontal="center"/>
      <protection locked="0"/>
    </xf>
    <xf numFmtId="165" fontId="0" fillId="0" borderId="0" xfId="0" applyNumberFormat="1" applyAlignment="1" applyProtection="1">
      <alignment horizontal="center"/>
      <protection locked="0"/>
    </xf>
    <xf numFmtId="165" fontId="1" fillId="0" borderId="3" xfId="0" applyNumberFormat="1" applyFont="1" applyBorder="1" applyAlignment="1">
      <alignment horizontal="center"/>
    </xf>
    <xf numFmtId="165" fontId="1" fillId="0" borderId="4" xfId="0" applyNumberFormat="1" applyFont="1" applyBorder="1" applyAlignment="1">
      <alignment horizontal="center"/>
    </xf>
    <xf numFmtId="165" fontId="1" fillId="0" borderId="0" xfId="0" applyNumberFormat="1" applyFont="1" applyBorder="1" applyAlignment="1">
      <alignment horizontal="center"/>
    </xf>
    <xf numFmtId="165" fontId="1" fillId="0" borderId="8" xfId="0" applyNumberFormat="1" applyFont="1" applyBorder="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xf>
    <xf numFmtId="165" fontId="0" fillId="0" borderId="0" xfId="0" quotePrefix="1" applyNumberFormat="1" applyAlignment="1">
      <alignment horizontal="center"/>
    </xf>
    <xf numFmtId="168" fontId="0" fillId="0" borderId="0" xfId="0" applyNumberFormat="1" applyAlignment="1">
      <alignment horizontal="center"/>
    </xf>
    <xf numFmtId="168" fontId="17" fillId="0" borderId="4" xfId="0" applyNumberFormat="1" applyFont="1" applyBorder="1" applyAlignment="1">
      <alignment horizontal="center"/>
    </xf>
    <xf numFmtId="168" fontId="17" fillId="0" borderId="2" xfId="0" applyNumberFormat="1" applyFont="1" applyBorder="1" applyAlignment="1">
      <alignment horizontal="center"/>
    </xf>
    <xf numFmtId="168" fontId="17" fillId="0" borderId="9" xfId="0" applyNumberFormat="1" applyFont="1" applyBorder="1" applyAlignment="1">
      <alignment horizontal="center"/>
    </xf>
    <xf numFmtId="168" fontId="17" fillId="0" borderId="0" xfId="0" applyNumberFormat="1" applyFont="1" applyBorder="1" applyAlignment="1" applyProtection="1">
      <alignment horizontal="center"/>
      <protection locked="0"/>
    </xf>
    <xf numFmtId="1" fontId="0" fillId="0" borderId="0" xfId="0" applyNumberForma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1" xfId="0" applyNumberFormat="1" applyBorder="1" applyAlignment="1">
      <alignment horizontal="center"/>
    </xf>
    <xf numFmtId="1" fontId="0" fillId="0" borderId="0" xfId="0" applyNumberFormat="1" applyBorder="1" applyAlignment="1">
      <alignment horizontal="center"/>
    </xf>
    <xf numFmtId="1" fontId="0" fillId="0" borderId="2" xfId="0" applyNumberFormat="1" applyBorder="1" applyAlignment="1">
      <alignment horizontal="center"/>
    </xf>
    <xf numFmtId="0" fontId="37" fillId="0" borderId="0" xfId="0" applyFont="1"/>
    <xf numFmtId="0" fontId="1" fillId="0" borderId="10" xfId="0" applyFont="1" applyBorder="1" applyAlignment="1">
      <alignment horizontal="center"/>
    </xf>
    <xf numFmtId="0" fontId="26" fillId="0" borderId="0" xfId="0" applyFont="1"/>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xf numFmtId="0" fontId="1" fillId="0" borderId="0"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38" fillId="0" borderId="0" xfId="1" applyFont="1" applyAlignment="1" applyProtection="1"/>
    <xf numFmtId="2" fontId="1" fillId="0" borderId="10" xfId="0" applyNumberFormat="1" applyFont="1" applyBorder="1" applyAlignment="1">
      <alignment horizontal="center"/>
    </xf>
    <xf numFmtId="2" fontId="1" fillId="0" borderId="1" xfId="0" applyNumberFormat="1" applyFont="1" applyBorder="1" applyAlignment="1">
      <alignment horizontal="center"/>
    </xf>
    <xf numFmtId="2" fontId="1" fillId="0" borderId="11" xfId="0" applyNumberFormat="1" applyFont="1" applyBorder="1" applyAlignment="1">
      <alignment horizontal="center"/>
    </xf>
    <xf numFmtId="0" fontId="1" fillId="0" borderId="0" xfId="0" quotePrefix="1" applyFont="1" applyAlignment="1">
      <alignment horizontal="center"/>
    </xf>
    <xf numFmtId="164" fontId="1" fillId="0" borderId="3" xfId="0" applyNumberFormat="1" applyFont="1" applyBorder="1" applyAlignment="1"/>
    <xf numFmtId="0" fontId="8" fillId="0" borderId="3" xfId="0" applyFont="1" applyBorder="1" applyAlignment="1">
      <alignment vertical="top" wrapText="1"/>
    </xf>
    <xf numFmtId="0" fontId="8" fillId="0" borderId="0" xfId="0" applyFont="1" applyBorder="1" applyAlignment="1">
      <alignment vertical="top" wrapText="1"/>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164" fontId="1" fillId="0" borderId="10" xfId="0" applyNumberFormat="1" applyFont="1" applyBorder="1" applyAlignment="1"/>
    <xf numFmtId="0" fontId="26" fillId="0" borderId="0" xfId="0" quotePrefix="1" applyFont="1" applyAlignment="1">
      <alignment horizontal="right"/>
    </xf>
    <xf numFmtId="0" fontId="1" fillId="0" borderId="0" xfId="0" applyFont="1" applyAlignment="1">
      <alignment horizontal="center"/>
    </xf>
    <xf numFmtId="168" fontId="0" fillId="0" borderId="0" xfId="0" applyNumberFormat="1"/>
    <xf numFmtId="0" fontId="1" fillId="0" borderId="0" xfId="0" applyFont="1" applyFill="1" applyBorder="1" applyAlignment="1">
      <alignment horizontal="center" vertical="top" wrapText="1"/>
    </xf>
    <xf numFmtId="9" fontId="0" fillId="0" borderId="0" xfId="2" applyFont="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1" fontId="1" fillId="0" borderId="0" xfId="0" applyNumberFormat="1" applyFont="1" applyAlignment="1">
      <alignment horizontal="center"/>
    </xf>
    <xf numFmtId="0" fontId="1" fillId="0" borderId="0" xfId="0" applyFont="1" applyAlignment="1"/>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1" fillId="0" borderId="1" xfId="0" applyFont="1" applyBorder="1" applyAlignment="1">
      <alignment horizontal="center"/>
    </xf>
    <xf numFmtId="0" fontId="1" fillId="0" borderId="11"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cellXfs>
  <cellStyles count="4">
    <cellStyle name="Check Cell" xfId="3" builtinId="23"/>
    <cellStyle name="Hyperlink" xfId="1" builtinId="8"/>
    <cellStyle name="Normal" xfId="0" builtinId="0"/>
    <cellStyle name="Percent" xfId="2" builtinId="5"/>
  </cellStyles>
  <dxfs count="15">
    <dxf>
      <font>
        <color rgb="FFFF0000"/>
      </font>
    </dxf>
    <dxf>
      <font>
        <b/>
        <i val="0"/>
        <color rgb="FFFF0000"/>
      </font>
    </dxf>
    <dxf>
      <font>
        <color rgb="FFC0C0C0"/>
      </font>
    </dxf>
    <dxf>
      <font>
        <b/>
        <i val="0"/>
        <color rgb="FFFF0000"/>
      </font>
    </dxf>
    <dxf>
      <font>
        <b/>
        <i val="0"/>
        <color rgb="FFFF0000"/>
      </font>
    </dxf>
    <dxf>
      <font>
        <color rgb="FFFF0000"/>
      </font>
    </dxf>
    <dxf>
      <font>
        <b/>
        <i val="0"/>
        <color rgb="FFFF0000"/>
      </font>
    </dxf>
    <dxf>
      <font>
        <color rgb="FFC0C0C0"/>
      </font>
    </dxf>
    <dxf>
      <font>
        <b/>
        <i val="0"/>
        <color rgb="FFFF0000"/>
      </font>
    </dxf>
    <dxf>
      <font>
        <b/>
        <i val="0"/>
        <color rgb="FFFF0000"/>
      </font>
    </dxf>
    <dxf>
      <font>
        <color rgb="FFFF0000"/>
      </font>
    </dxf>
    <dxf>
      <font>
        <b/>
        <i val="0"/>
        <color rgb="FFFF0000"/>
      </font>
    </dxf>
    <dxf>
      <font>
        <color rgb="FFC0C0C0"/>
      </font>
    </dxf>
    <dxf>
      <font>
        <b/>
        <i val="0"/>
        <color rgb="FFFF0000"/>
      </font>
    </dxf>
    <dxf>
      <font>
        <b/>
        <i val="0"/>
        <color rgb="FFFF0000"/>
      </font>
    </dxf>
  </dxfs>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Sheet1_ND_SI!$B$4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Sheet1_ND_SI!$H$8:$H$161</c:f>
              <c:numCache>
                <c:formatCode>0.0</c:formatCode>
                <c:ptCount val="154"/>
                <c:pt idx="0">
                  <c:v>1.5</c:v>
                </c:pt>
                <c:pt idx="1">
                  <c:v>0.3</c:v>
                </c:pt>
                <c:pt idx="2">
                  <c:v>2.8</c:v>
                </c:pt>
                <c:pt idx="3">
                  <c:v>0</c:v>
                </c:pt>
                <c:pt idx="4">
                  <c:v>0</c:v>
                </c:pt>
                <c:pt idx="5">
                  <c:v>0</c:v>
                </c:pt>
                <c:pt idx="6">
                  <c:v>0</c:v>
                </c:pt>
                <c:pt idx="7">
                  <c:v>1</c:v>
                </c:pt>
                <c:pt idx="8">
                  <c:v>2.5</c:v>
                </c:pt>
                <c:pt idx="9">
                  <c:v>0</c:v>
                </c:pt>
                <c:pt idx="10">
                  <c:v>0</c:v>
                </c:pt>
                <c:pt idx="11">
                  <c:v>0</c:v>
                </c:pt>
                <c:pt idx="12">
                  <c:v>0</c:v>
                </c:pt>
                <c:pt idx="13">
                  <c:v>1.3</c:v>
                </c:pt>
                <c:pt idx="14">
                  <c:v>0</c:v>
                </c:pt>
                <c:pt idx="15">
                  <c:v>0</c:v>
                </c:pt>
                <c:pt idx="16">
                  <c:v>0</c:v>
                </c:pt>
                <c:pt idx="17">
                  <c:v>0</c:v>
                </c:pt>
                <c:pt idx="18">
                  <c:v>1.3</c:v>
                </c:pt>
                <c:pt idx="19">
                  <c:v>0</c:v>
                </c:pt>
                <c:pt idx="20">
                  <c:v>0</c:v>
                </c:pt>
                <c:pt idx="21">
                  <c:v>0</c:v>
                </c:pt>
                <c:pt idx="22">
                  <c:v>0</c:v>
                </c:pt>
                <c:pt idx="23">
                  <c:v>0</c:v>
                </c:pt>
                <c:pt idx="24">
                  <c:v>4.5999999999999996</c:v>
                </c:pt>
                <c:pt idx="25">
                  <c:v>0</c:v>
                </c:pt>
                <c:pt idx="26">
                  <c:v>0</c:v>
                </c:pt>
                <c:pt idx="27">
                  <c:v>32</c:v>
                </c:pt>
                <c:pt idx="28">
                  <c:v>0</c:v>
                </c:pt>
                <c:pt idx="29">
                  <c:v>1</c:v>
                </c:pt>
                <c:pt idx="30">
                  <c:v>0</c:v>
                </c:pt>
                <c:pt idx="31">
                  <c:v>0</c:v>
                </c:pt>
                <c:pt idx="32">
                  <c:v>1.5</c:v>
                </c:pt>
                <c:pt idx="33">
                  <c:v>0</c:v>
                </c:pt>
                <c:pt idx="34">
                  <c:v>0</c:v>
                </c:pt>
                <c:pt idx="35">
                  <c:v>1</c:v>
                </c:pt>
                <c:pt idx="36">
                  <c:v>6.6</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extLst>
            <c:ext xmlns:c16="http://schemas.microsoft.com/office/drawing/2014/chart" uri="{C3380CC4-5D6E-409C-BE32-E72D297353CC}">
              <c16:uniqueId val="{00000000-F24F-409A-BFB2-44B578BF98B5}"/>
            </c:ext>
          </c:extLst>
        </c:ser>
        <c:ser>
          <c:idx val="2"/>
          <c:order val="1"/>
          <c:tx>
            <c:v>Irrigation</c:v>
          </c:tx>
          <c:spPr>
            <a:pattFill prst="ltUpDiag">
              <a:fgClr>
                <a:schemeClr val="tx1"/>
              </a:fgClr>
              <a:bgClr>
                <a:schemeClr val="bg1"/>
              </a:bgClr>
            </a:pattFill>
            <a:ln w="6350">
              <a:solidFill>
                <a:sysClr val="windowText" lastClr="000000"/>
              </a:solidFill>
              <a:prstDash val="solid"/>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Sheet1_ND_SI!$I$8:$I$161</c:f>
              <c:numCache>
                <c:formatCode>0</c:formatCode>
                <c:ptCount val="154"/>
                <c:pt idx="46">
                  <c:v>32</c:v>
                </c:pt>
                <c:pt idx="52">
                  <c:v>32</c:v>
                </c:pt>
                <c:pt idx="59">
                  <c:v>32</c:v>
                </c:pt>
                <c:pt idx="64">
                  <c:v>32</c:v>
                </c:pt>
                <c:pt idx="70">
                  <c:v>32</c:v>
                </c:pt>
                <c:pt idx="75">
                  <c:v>32</c:v>
                </c:pt>
                <c:pt idx="80">
                  <c:v>32</c:v>
                </c:pt>
                <c:pt idx="85">
                  <c:v>32</c:v>
                </c:pt>
                <c:pt idx="91">
                  <c:v>32</c:v>
                </c:pt>
                <c:pt idx="96">
                  <c:v>32</c:v>
                </c:pt>
                <c:pt idx="103">
                  <c:v>32</c:v>
                </c:pt>
                <c:pt idx="110">
                  <c:v>32</c:v>
                </c:pt>
              </c:numCache>
            </c:numRef>
          </c:val>
          <c:extLst>
            <c:ext xmlns:c16="http://schemas.microsoft.com/office/drawing/2014/chart" uri="{C3380CC4-5D6E-409C-BE32-E72D297353CC}">
              <c16:uniqueId val="{00000001-F24F-409A-BFB2-44B578BF98B5}"/>
            </c:ext>
          </c:extLst>
        </c:ser>
        <c:dLbls>
          <c:showLegendKey val="0"/>
          <c:showVal val="0"/>
          <c:showCatName val="0"/>
          <c:showSerName val="0"/>
          <c:showPercent val="0"/>
          <c:showBubbleSize val="0"/>
        </c:dLbls>
        <c:gapWidth val="0"/>
        <c:axId val="251040936"/>
        <c:axId val="251038976"/>
      </c:barChart>
      <c:lineChart>
        <c:grouping val="standard"/>
        <c:varyColors val="0"/>
        <c:ser>
          <c:idx val="0"/>
          <c:order val="2"/>
          <c:tx>
            <c:v>Soil Water Deficit</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Sheet1_ND_SI!$K$8:$K$161</c:f>
              <c:numCache>
                <c:formatCode>0%</c:formatCode>
                <c:ptCount val="154"/>
                <c:pt idx="0">
                  <c:v>0</c:v>
                </c:pt>
                <c:pt idx="1">
                  <c:v>0</c:v>
                </c:pt>
                <c:pt idx="2">
                  <c:v>0</c:v>
                </c:pt>
                <c:pt idx="3">
                  <c:v>4.1782729805013921E-2</c:v>
                </c:pt>
                <c:pt idx="4">
                  <c:v>3.3664636101314517E-2</c:v>
                </c:pt>
                <c:pt idx="5">
                  <c:v>7.5167785234899323E-2</c:v>
                </c:pt>
                <c:pt idx="6">
                  <c:v>0.12930039251904871</c:v>
                </c:pt>
                <c:pt idx="7">
                  <c:v>9.9250557018432245E-2</c:v>
                </c:pt>
                <c:pt idx="8">
                  <c:v>0</c:v>
                </c:pt>
                <c:pt idx="9">
                  <c:v>2.7373689973408413E-2</c:v>
                </c:pt>
                <c:pt idx="10">
                  <c:v>4.8154093097913318E-2</c:v>
                </c:pt>
                <c:pt idx="11">
                  <c:v>6.4467275183168915E-2</c:v>
                </c:pt>
                <c:pt idx="12">
                  <c:v>8.9256015079277051E-2</c:v>
                </c:pt>
                <c:pt idx="13">
                  <c:v>5.306067446012868E-2</c:v>
                </c:pt>
                <c:pt idx="14">
                  <c:v>6.4145641150956056E-2</c:v>
                </c:pt>
                <c:pt idx="15">
                  <c:v>7.2977481234361957E-2</c:v>
                </c:pt>
                <c:pt idx="16">
                  <c:v>9.3745217080761167E-2</c:v>
                </c:pt>
                <c:pt idx="17">
                  <c:v>0.12372154404486965</c:v>
                </c:pt>
                <c:pt idx="18">
                  <c:v>0.11956378925239783</c:v>
                </c:pt>
                <c:pt idx="19">
                  <c:v>0.14387091496584725</c:v>
                </c:pt>
                <c:pt idx="20">
                  <c:v>0.15106464607711489</c:v>
                </c:pt>
                <c:pt idx="21">
                  <c:v>0.16690148477294894</c:v>
                </c:pt>
                <c:pt idx="22">
                  <c:v>0.18457521247909339</c:v>
                </c:pt>
                <c:pt idx="23">
                  <c:v>0.20889269886455533</c:v>
                </c:pt>
                <c:pt idx="24">
                  <c:v>0.16139444803098774</c:v>
                </c:pt>
                <c:pt idx="25">
                  <c:v>0.18736399245611488</c:v>
                </c:pt>
                <c:pt idx="26">
                  <c:v>0.21008633685076061</c:v>
                </c:pt>
                <c:pt idx="27">
                  <c:v>0</c:v>
                </c:pt>
                <c:pt idx="28">
                  <c:v>3.627390499691549E-2</c:v>
                </c:pt>
                <c:pt idx="29">
                  <c:v>4.0721588905864393E-2</c:v>
                </c:pt>
                <c:pt idx="30">
                  <c:v>6.597105351733426E-2</c:v>
                </c:pt>
                <c:pt idx="31">
                  <c:v>8.564988730277992E-2</c:v>
                </c:pt>
                <c:pt idx="32">
                  <c:v>9.8292356753420504E-2</c:v>
                </c:pt>
                <c:pt idx="33">
                  <c:v>0.13377777777777786</c:v>
                </c:pt>
                <c:pt idx="34">
                  <c:v>0.16654003229176575</c:v>
                </c:pt>
                <c:pt idx="35">
                  <c:v>0.18755152514427056</c:v>
                </c:pt>
                <c:pt idx="36">
                  <c:v>0.14799744694431163</c:v>
                </c:pt>
                <c:pt idx="37">
                  <c:v>0.3</c:v>
                </c:pt>
                <c:pt idx="38">
                  <c:v>0.32239544296207467</c:v>
                </c:pt>
                <c:pt idx="39">
                  <c:v>0.34347446529899611</c:v>
                </c:pt>
                <c:pt idx="40">
                  <c:v>0.36334982332155491</c:v>
                </c:pt>
                <c:pt idx="41">
                  <c:v>0.38212175346983662</c:v>
                </c:pt>
                <c:pt idx="42">
                  <c:v>0.39987966305655864</c:v>
                </c:pt>
                <c:pt idx="43">
                  <c:v>0.41670355422471067</c:v>
                </c:pt>
                <c:pt idx="44">
                  <c:v>0.43266522897374127</c:v>
                </c:pt>
                <c:pt idx="45">
                  <c:v>0.46225932797361347</c:v>
                </c:pt>
                <c:pt idx="46">
                  <c:v>0.27178313749742294</c:v>
                </c:pt>
                <c:pt idx="47">
                  <c:v>0.31218717790146333</c:v>
                </c:pt>
                <c:pt idx="48">
                  <c:v>0.35259121830550377</c:v>
                </c:pt>
                <c:pt idx="49">
                  <c:v>0.38361574933003478</c:v>
                </c:pt>
                <c:pt idx="50">
                  <c:v>0.41464028035456579</c:v>
                </c:pt>
                <c:pt idx="51">
                  <c:v>0.44566481137909675</c:v>
                </c:pt>
                <c:pt idx="52">
                  <c:v>0.24941661513090049</c:v>
                </c:pt>
                <c:pt idx="53">
                  <c:v>0.28404864976293509</c:v>
                </c:pt>
                <c:pt idx="54">
                  <c:v>0.31868068439496972</c:v>
                </c:pt>
                <c:pt idx="55">
                  <c:v>0.35331271902700434</c:v>
                </c:pt>
                <c:pt idx="56">
                  <c:v>0.38794475365903897</c:v>
                </c:pt>
                <c:pt idx="57">
                  <c:v>0.42257678829107359</c:v>
                </c:pt>
                <c:pt idx="58">
                  <c:v>0.45720882292310816</c:v>
                </c:pt>
                <c:pt idx="59">
                  <c:v>0.27250463821892351</c:v>
                </c:pt>
                <c:pt idx="60">
                  <c:v>0.31868068439496966</c:v>
                </c:pt>
                <c:pt idx="61">
                  <c:v>0.36485673057101586</c:v>
                </c:pt>
                <c:pt idx="62">
                  <c:v>0.39948876520305043</c:v>
                </c:pt>
                <c:pt idx="63">
                  <c:v>0.44566481137909664</c:v>
                </c:pt>
                <c:pt idx="64">
                  <c:v>0.24941661513090038</c:v>
                </c:pt>
                <c:pt idx="65">
                  <c:v>0.25</c:v>
                </c:pt>
                <c:pt idx="66">
                  <c:v>0.294011544011544</c:v>
                </c:pt>
                <c:pt idx="67">
                  <c:v>0.33802308802308806</c:v>
                </c:pt>
                <c:pt idx="68">
                  <c:v>0.39141414141414144</c:v>
                </c:pt>
                <c:pt idx="69">
                  <c:v>0.43542568542568544</c:v>
                </c:pt>
                <c:pt idx="70">
                  <c:v>0.24855699855699859</c:v>
                </c:pt>
                <c:pt idx="71">
                  <c:v>0.29256854256854259</c:v>
                </c:pt>
                <c:pt idx="72">
                  <c:v>0.33658008658008665</c:v>
                </c:pt>
                <c:pt idx="73">
                  <c:v>0.38997113997114002</c:v>
                </c:pt>
                <c:pt idx="74">
                  <c:v>0.4433621933621934</c:v>
                </c:pt>
                <c:pt idx="75">
                  <c:v>0.26587301587301593</c:v>
                </c:pt>
                <c:pt idx="76">
                  <c:v>0.31926406926406931</c:v>
                </c:pt>
                <c:pt idx="77">
                  <c:v>0.36111111111111116</c:v>
                </c:pt>
                <c:pt idx="78">
                  <c:v>0.40295815295815296</c:v>
                </c:pt>
                <c:pt idx="79">
                  <c:v>0.44480519480519481</c:v>
                </c:pt>
                <c:pt idx="80">
                  <c:v>0.25432900432900435</c:v>
                </c:pt>
                <c:pt idx="81">
                  <c:v>0.29473304473304474</c:v>
                </c:pt>
                <c:pt idx="82">
                  <c:v>0.33513708513708518</c:v>
                </c:pt>
                <c:pt idx="83">
                  <c:v>0.37554112554112556</c:v>
                </c:pt>
                <c:pt idx="84">
                  <c:v>0.41594516594516601</c:v>
                </c:pt>
                <c:pt idx="85">
                  <c:v>0.22546897546897554</c:v>
                </c:pt>
                <c:pt idx="86">
                  <c:v>0.26587301587301593</c:v>
                </c:pt>
                <c:pt idx="87">
                  <c:v>0.30411255411255417</c:v>
                </c:pt>
                <c:pt idx="88">
                  <c:v>0.35173160173160178</c:v>
                </c:pt>
                <c:pt idx="89">
                  <c:v>0.39935064935064946</c:v>
                </c:pt>
                <c:pt idx="90">
                  <c:v>0.43759018759018764</c:v>
                </c:pt>
                <c:pt idx="91">
                  <c:v>0.25432900432900435</c:v>
                </c:pt>
                <c:pt idx="92">
                  <c:v>0.30194805194805197</c:v>
                </c:pt>
                <c:pt idx="93">
                  <c:v>0.34018759018759021</c:v>
                </c:pt>
                <c:pt idx="94">
                  <c:v>0.37698412698412698</c:v>
                </c:pt>
                <c:pt idx="95">
                  <c:v>0.4137806637806638</c:v>
                </c:pt>
                <c:pt idx="96">
                  <c:v>0.21969696969696972</c:v>
                </c:pt>
                <c:pt idx="97">
                  <c:v>0.25649350649350655</c:v>
                </c:pt>
                <c:pt idx="98">
                  <c:v>0.28607503607503615</c:v>
                </c:pt>
                <c:pt idx="99">
                  <c:v>0.32287157287157292</c:v>
                </c:pt>
                <c:pt idx="100">
                  <c:v>0.35966810966810975</c:v>
                </c:pt>
                <c:pt idx="101">
                  <c:v>0.39069264069264076</c:v>
                </c:pt>
                <c:pt idx="102">
                  <c:v>0.42171717171717177</c:v>
                </c:pt>
                <c:pt idx="103">
                  <c:v>0.22186147186147187</c:v>
                </c:pt>
                <c:pt idx="104">
                  <c:v>0.25288600288600288</c:v>
                </c:pt>
                <c:pt idx="105">
                  <c:v>0.27669552669552666</c:v>
                </c:pt>
                <c:pt idx="106">
                  <c:v>0.30050505050505044</c:v>
                </c:pt>
                <c:pt idx="107">
                  <c:v>0.4</c:v>
                </c:pt>
                <c:pt idx="108">
                  <c:v>0.4238095238095238</c:v>
                </c:pt>
                <c:pt idx="109">
                  <c:v>0.44184704184704182</c:v>
                </c:pt>
                <c:pt idx="110">
                  <c:v>0.22900432900432899</c:v>
                </c:pt>
                <c:pt idx="111">
                  <c:v>0.25281385281385277</c:v>
                </c:pt>
                <c:pt idx="112">
                  <c:v>0.27662337662337655</c:v>
                </c:pt>
                <c:pt idx="113">
                  <c:v>0.30043290043290033</c:v>
                </c:pt>
                <c:pt idx="114">
                  <c:v>0.32424242424242411</c:v>
                </c:pt>
                <c:pt idx="115">
                  <c:v>0.34227994227994218</c:v>
                </c:pt>
                <c:pt idx="116">
                  <c:v>0.35670995670995659</c:v>
                </c:pt>
                <c:pt idx="117">
                  <c:v>0.37113997113997105</c:v>
                </c:pt>
                <c:pt idx="118">
                  <c:v>0.38556998556998545</c:v>
                </c:pt>
                <c:pt idx="119">
                  <c:v>0.40360750360750353</c:v>
                </c:pt>
                <c:pt idx="120">
                  <c:v>0.42164502164502154</c:v>
                </c:pt>
                <c:pt idx="121">
                  <c:v>0.43607503607503595</c:v>
                </c:pt>
                <c:pt idx="122">
                  <c:v>0.43607503607503595</c:v>
                </c:pt>
                <c:pt idx="123">
                  <c:v>0.43607503607503595</c:v>
                </c:pt>
                <c:pt idx="124">
                  <c:v>0.43607503607503595</c:v>
                </c:pt>
                <c:pt idx="125">
                  <c:v>0.43607503607503595</c:v>
                </c:pt>
                <c:pt idx="126">
                  <c:v>0.43607503607503595</c:v>
                </c:pt>
                <c:pt idx="127">
                  <c:v>0.43607503607503595</c:v>
                </c:pt>
                <c:pt idx="128">
                  <c:v>0.43607503607503595</c:v>
                </c:pt>
                <c:pt idx="129">
                  <c:v>0.43607503607503595</c:v>
                </c:pt>
                <c:pt idx="130">
                  <c:v>0.43607503607503595</c:v>
                </c:pt>
                <c:pt idx="131">
                  <c:v>0.43607503607503595</c:v>
                </c:pt>
                <c:pt idx="132">
                  <c:v>0.43607503607503595</c:v>
                </c:pt>
                <c:pt idx="133">
                  <c:v>0.43607503607503595</c:v>
                </c:pt>
                <c:pt idx="134">
                  <c:v>0.43607503607503595</c:v>
                </c:pt>
                <c:pt idx="135">
                  <c:v>0.43607503607503595</c:v>
                </c:pt>
                <c:pt idx="136">
                  <c:v>0.43607503607503595</c:v>
                </c:pt>
                <c:pt idx="137">
                  <c:v>0.43607503607503595</c:v>
                </c:pt>
                <c:pt idx="138">
                  <c:v>0.43607503607503595</c:v>
                </c:pt>
                <c:pt idx="139">
                  <c:v>0.43607503607503595</c:v>
                </c:pt>
                <c:pt idx="140">
                  <c:v>0.43607503607503595</c:v>
                </c:pt>
                <c:pt idx="141">
                  <c:v>0.43607503607503595</c:v>
                </c:pt>
                <c:pt idx="142">
                  <c:v>0.43607503607503595</c:v>
                </c:pt>
                <c:pt idx="143">
                  <c:v>0.43607503607503595</c:v>
                </c:pt>
                <c:pt idx="144">
                  <c:v>0.43607503607503595</c:v>
                </c:pt>
                <c:pt idx="145">
                  <c:v>0.43607503607503595</c:v>
                </c:pt>
                <c:pt idx="146">
                  <c:v>0.43607503607503595</c:v>
                </c:pt>
                <c:pt idx="147">
                  <c:v>0.43607503607503595</c:v>
                </c:pt>
                <c:pt idx="148">
                  <c:v>0.43607503607503595</c:v>
                </c:pt>
                <c:pt idx="149">
                  <c:v>0.43607503607503595</c:v>
                </c:pt>
                <c:pt idx="150">
                  <c:v>0.43607503607503595</c:v>
                </c:pt>
                <c:pt idx="151">
                  <c:v>0.43607503607503595</c:v>
                </c:pt>
                <c:pt idx="152">
                  <c:v>0.43607503607503595</c:v>
                </c:pt>
                <c:pt idx="153">
                  <c:v>0.43607503607503595</c:v>
                </c:pt>
              </c:numCache>
            </c:numRef>
          </c:val>
          <c:smooth val="0"/>
          <c:extLst>
            <c:ext xmlns:c16="http://schemas.microsoft.com/office/drawing/2014/chart" uri="{C3380CC4-5D6E-409C-BE32-E72D297353CC}">
              <c16:uniqueId val="{00000002-F24F-409A-BFB2-44B578BF98B5}"/>
            </c:ext>
          </c:extLst>
        </c:ser>
        <c:ser>
          <c:idx val="3"/>
          <c:order val="3"/>
          <c:tx>
            <c:v>Management Allowed Depletion</c:v>
          </c:tx>
          <c:spPr>
            <a:ln>
              <a:solidFill>
                <a:srgbClr val="FF0000"/>
              </a:solidFill>
              <a:prstDash val="dash"/>
            </a:ln>
          </c:spPr>
          <c:marker>
            <c:symbol val="none"/>
          </c:marker>
          <c:val>
            <c:numRef>
              <c:f>Sheet1_ND_SI!$U$8:$U$161</c:f>
              <c:numCache>
                <c:formatCode>0%</c:formatCode>
                <c:ptCount val="15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numCache>
            </c:numRef>
          </c:val>
          <c:smooth val="0"/>
          <c:extLst>
            <c:ext xmlns:c16="http://schemas.microsoft.com/office/drawing/2014/chart" uri="{C3380CC4-5D6E-409C-BE32-E72D297353CC}">
              <c16:uniqueId val="{00000003-F24F-409A-BFB2-44B578BF98B5}"/>
            </c:ext>
          </c:extLst>
        </c:ser>
        <c:dLbls>
          <c:showLegendKey val="0"/>
          <c:showVal val="0"/>
          <c:showCatName val="0"/>
          <c:showSerName val="0"/>
          <c:showPercent val="0"/>
          <c:showBubbleSize val="0"/>
        </c:dLbls>
        <c:marker val="1"/>
        <c:smooth val="0"/>
        <c:axId val="251040544"/>
        <c:axId val="251041720"/>
      </c:lineChart>
      <c:dateAx>
        <c:axId val="251040544"/>
        <c:scaling>
          <c:orientation val="minMax"/>
          <c:min val="39934"/>
        </c:scaling>
        <c:delete val="0"/>
        <c:axPos val="t"/>
        <c:majorGridlines>
          <c:spPr>
            <a:ln>
              <a:solidFill>
                <a:schemeClr val="tx1"/>
              </a:solidFill>
              <a:prstDash val="lgDash"/>
            </a:ln>
          </c:spPr>
        </c:majorGridlines>
        <c:minorGridlines>
          <c:spPr>
            <a:ln>
              <a:solidFill>
                <a:schemeClr val="tx1"/>
              </a:solidFill>
              <a:prstDash val="lgDash"/>
            </a:ln>
          </c:spPr>
        </c:minorGridlines>
        <c:numFmt formatCode="[$-409]d\-mmm\-yy;@" sourceLinked="1"/>
        <c:majorTickMark val="out"/>
        <c:minorTickMark val="none"/>
        <c:tickLblPos val="high"/>
        <c:crossAx val="251041720"/>
        <c:crosses val="autoZero"/>
        <c:auto val="1"/>
        <c:lblOffset val="100"/>
        <c:baseTimeUnit val="days"/>
        <c:majorUnit val="31"/>
        <c:majorTimeUnit val="days"/>
        <c:minorUnit val="7"/>
        <c:minorTimeUnit val="days"/>
      </c:dateAx>
      <c:valAx>
        <c:axId val="251041720"/>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 or Management</a:t>
                </a:r>
                <a:r>
                  <a:rPr lang="en-US" baseline="0"/>
                  <a:t> Allowed Depletion </a:t>
                </a:r>
                <a:r>
                  <a:rPr lang="en-US"/>
                  <a:t>(%)</a:t>
                </a:r>
              </a:p>
            </c:rich>
          </c:tx>
          <c:overlay val="0"/>
        </c:title>
        <c:numFmt formatCode="0%" sourceLinked="1"/>
        <c:majorTickMark val="out"/>
        <c:minorTickMark val="none"/>
        <c:tickLblPos val="nextTo"/>
        <c:crossAx val="251040544"/>
        <c:crosses val="autoZero"/>
        <c:crossBetween val="between"/>
        <c:majorUnit val="0.1"/>
        <c:minorUnit val="0.05"/>
      </c:valAx>
      <c:valAx>
        <c:axId val="251038976"/>
        <c:scaling>
          <c:orientation val="minMax"/>
          <c:max val="100"/>
          <c:min val="0"/>
        </c:scaling>
        <c:delete val="0"/>
        <c:axPos val="r"/>
        <c:title>
          <c:tx>
            <c:rich>
              <a:bodyPr rot="-5400000" vert="horz"/>
              <a:lstStyle/>
              <a:p>
                <a:pPr>
                  <a:defRPr/>
                </a:pPr>
                <a:r>
                  <a:rPr lang="en-US"/>
                  <a:t>Rain or Irrigation (mm)</a:t>
                </a:r>
              </a:p>
            </c:rich>
          </c:tx>
          <c:overlay val="0"/>
        </c:title>
        <c:numFmt formatCode="0" sourceLinked="0"/>
        <c:majorTickMark val="out"/>
        <c:minorTickMark val="none"/>
        <c:tickLblPos val="nextTo"/>
        <c:crossAx val="251040936"/>
        <c:crosses val="max"/>
        <c:crossBetween val="between"/>
        <c:majorUnit val="10"/>
        <c:minorUnit val="5"/>
      </c:valAx>
      <c:dateAx>
        <c:axId val="251040936"/>
        <c:scaling>
          <c:orientation val="minMax"/>
        </c:scaling>
        <c:delete val="1"/>
        <c:axPos val="b"/>
        <c:numFmt formatCode="[$-409]d\-mmm\-yy;@" sourceLinked="1"/>
        <c:majorTickMark val="out"/>
        <c:minorTickMark val="none"/>
        <c:tickLblPos val="none"/>
        <c:crossAx val="251038976"/>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Sheet1_ND_SI!$B$4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Sheet1_ND_SI!Chart_Y_Rain</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FEF-4320-BA97-4BE426D5217F}"/>
            </c:ext>
          </c:extLst>
        </c:ser>
        <c:ser>
          <c:idx val="2"/>
          <c:order val="1"/>
          <c:tx>
            <c:v>Irrigation</c:v>
          </c:tx>
          <c:spPr>
            <a:pattFill prst="ltUpDiag">
              <a:fgClr>
                <a:schemeClr val="tx1"/>
              </a:fgClr>
              <a:bgClr>
                <a:schemeClr val="bg1"/>
              </a:bgClr>
            </a:pattFill>
            <a:ln w="6350">
              <a:solidFill>
                <a:schemeClr val="tx1"/>
              </a:solidFill>
              <a:prstDash val="solid"/>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Sheet1_ND_SI!Chart_Y_Irrigation</c:f>
              <c:numCache>
                <c:formatCode>0</c:formatCode>
                <c:ptCount val="14"/>
                <c:pt idx="2">
                  <c:v>32</c:v>
                </c:pt>
                <c:pt idx="7">
                  <c:v>32</c:v>
                </c:pt>
                <c:pt idx="12">
                  <c:v>32</c:v>
                </c:pt>
              </c:numCache>
            </c:numRef>
          </c:val>
          <c:extLst>
            <c:ext xmlns:c16="http://schemas.microsoft.com/office/drawing/2014/chart" uri="{C3380CC4-5D6E-409C-BE32-E72D297353CC}">
              <c16:uniqueId val="{00000001-FFEF-4320-BA97-4BE426D5217F}"/>
            </c:ext>
          </c:extLst>
        </c:ser>
        <c:dLbls>
          <c:showLegendKey val="0"/>
          <c:showVal val="0"/>
          <c:showCatName val="0"/>
          <c:showSerName val="0"/>
          <c:showPercent val="0"/>
          <c:showBubbleSize val="0"/>
        </c:dLbls>
        <c:gapWidth val="0"/>
        <c:axId val="302033768"/>
        <c:axId val="302032984"/>
      </c:barChart>
      <c:lineChart>
        <c:grouping val="standard"/>
        <c:varyColors val="0"/>
        <c:ser>
          <c:idx val="0"/>
          <c:order val="2"/>
          <c:tx>
            <c:v>Soil Water Deficit</c:v>
          </c:tx>
          <c:spPr>
            <a:ln w="28575">
              <a:noFill/>
            </a:ln>
          </c:spPr>
          <c:marker>
            <c:symbol val="diamond"/>
            <c:size val="10"/>
            <c:spPr>
              <a:solidFill>
                <a:schemeClr val="tx1"/>
              </a:solidFill>
              <a:ln>
                <a:solidFill>
                  <a:schemeClr val="tx1"/>
                </a:solidFill>
              </a:ln>
            </c:spPr>
          </c:marker>
          <c:cat>
            <c:numRef>
              <c:f>Sheet1_ND_SI!Chart_X_Date</c:f>
              <c:numCache>
                <c:formatCode>[$-409]d\-mmm\-yy;@</c:formatCode>
                <c:ptCount val="14"/>
                <c:pt idx="0">
                  <c:v>40001</c:v>
                </c:pt>
                <c:pt idx="1">
                  <c:v>40002</c:v>
                </c:pt>
                <c:pt idx="2">
                  <c:v>40003</c:v>
                </c:pt>
                <c:pt idx="3">
                  <c:v>40004</c:v>
                </c:pt>
                <c:pt idx="4">
                  <c:v>40005</c:v>
                </c:pt>
                <c:pt idx="5">
                  <c:v>40006</c:v>
                </c:pt>
                <c:pt idx="6">
                  <c:v>40007</c:v>
                </c:pt>
                <c:pt idx="7">
                  <c:v>40008</c:v>
                </c:pt>
                <c:pt idx="8">
                  <c:v>40009</c:v>
                </c:pt>
                <c:pt idx="9">
                  <c:v>40010</c:v>
                </c:pt>
                <c:pt idx="10">
                  <c:v>40011</c:v>
                </c:pt>
                <c:pt idx="11">
                  <c:v>40012</c:v>
                </c:pt>
                <c:pt idx="12">
                  <c:v>40013</c:v>
                </c:pt>
                <c:pt idx="13">
                  <c:v>40014</c:v>
                </c:pt>
              </c:numCache>
            </c:numRef>
          </c:cat>
          <c:val>
            <c:numRef>
              <c:f>Sheet1_ND_SI!Chart_Y_SWDP</c:f>
              <c:numCache>
                <c:formatCode>0%</c:formatCode>
                <c:ptCount val="14"/>
                <c:pt idx="0">
                  <c:v>0.39141414141414144</c:v>
                </c:pt>
                <c:pt idx="1">
                  <c:v>0.43542568542568544</c:v>
                </c:pt>
                <c:pt idx="2">
                  <c:v>0.24855699855699859</c:v>
                </c:pt>
                <c:pt idx="3">
                  <c:v>0.29256854256854259</c:v>
                </c:pt>
                <c:pt idx="4">
                  <c:v>0.33658008658008665</c:v>
                </c:pt>
                <c:pt idx="5">
                  <c:v>0.38997113997114002</c:v>
                </c:pt>
                <c:pt idx="6">
                  <c:v>0.4433621933621934</c:v>
                </c:pt>
                <c:pt idx="7">
                  <c:v>0.26587301587301593</c:v>
                </c:pt>
                <c:pt idx="8">
                  <c:v>0.31926406926406931</c:v>
                </c:pt>
                <c:pt idx="9">
                  <c:v>0.36111111111111116</c:v>
                </c:pt>
                <c:pt idx="10">
                  <c:v>0.40295815295815296</c:v>
                </c:pt>
                <c:pt idx="11">
                  <c:v>0.44480519480519481</c:v>
                </c:pt>
                <c:pt idx="12">
                  <c:v>0.25432900432900435</c:v>
                </c:pt>
                <c:pt idx="13">
                  <c:v>0.29473304473304474</c:v>
                </c:pt>
              </c:numCache>
            </c:numRef>
          </c:val>
          <c:smooth val="0"/>
          <c:extLst>
            <c:ext xmlns:c16="http://schemas.microsoft.com/office/drawing/2014/chart" uri="{C3380CC4-5D6E-409C-BE32-E72D297353CC}">
              <c16:uniqueId val="{00000002-FFEF-4320-BA97-4BE426D5217F}"/>
            </c:ext>
          </c:extLst>
        </c:ser>
        <c:ser>
          <c:idx val="3"/>
          <c:order val="3"/>
          <c:tx>
            <c:v>Management Allowed Depletion</c:v>
          </c:tx>
          <c:spPr>
            <a:ln>
              <a:solidFill>
                <a:srgbClr val="FF0000"/>
              </a:solidFill>
              <a:prstDash val="dash"/>
            </a:ln>
          </c:spPr>
          <c:marker>
            <c:symbol val="none"/>
          </c:marker>
          <c:val>
            <c:numRef>
              <c:f>Sheet1_ND_SI!Chart_Y_MAD</c:f>
              <c:numCache>
                <c:formatCode>0%</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smooth val="0"/>
          <c:extLst>
            <c:ext xmlns:c16="http://schemas.microsoft.com/office/drawing/2014/chart" uri="{C3380CC4-5D6E-409C-BE32-E72D297353CC}">
              <c16:uniqueId val="{00000003-FFEF-4320-BA97-4BE426D5217F}"/>
            </c:ext>
          </c:extLst>
        </c:ser>
        <c:dLbls>
          <c:showLegendKey val="0"/>
          <c:showVal val="0"/>
          <c:showCatName val="0"/>
          <c:showSerName val="0"/>
          <c:showPercent val="0"/>
          <c:showBubbleSize val="0"/>
        </c:dLbls>
        <c:marker val="1"/>
        <c:smooth val="0"/>
        <c:axId val="251039760"/>
        <c:axId val="302033376"/>
      </c:lineChart>
      <c:dateAx>
        <c:axId val="251039760"/>
        <c:scaling>
          <c:orientation val="minMax"/>
        </c:scaling>
        <c:delete val="0"/>
        <c:axPos val="t"/>
        <c:majorGridlines>
          <c:spPr>
            <a:ln>
              <a:noFill/>
              <a:prstDash val="sysDash"/>
            </a:ln>
          </c:spPr>
        </c:majorGridlines>
        <c:minorGridlines>
          <c:spPr>
            <a:ln>
              <a:noFill/>
            </a:ln>
          </c:spPr>
        </c:minorGridlines>
        <c:numFmt formatCode="[$-409]d\-mmm\-yy;@" sourceLinked="1"/>
        <c:majorTickMark val="out"/>
        <c:minorTickMark val="none"/>
        <c:tickLblPos val="high"/>
        <c:crossAx val="302033376"/>
        <c:crosses val="autoZero"/>
        <c:auto val="1"/>
        <c:lblOffset val="100"/>
        <c:baseTimeUnit val="days"/>
      </c:dateAx>
      <c:valAx>
        <c:axId val="302033376"/>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 or Management</a:t>
                </a:r>
                <a:r>
                  <a:rPr lang="en-US" baseline="0"/>
                  <a:t> Allowed Depletion </a:t>
                </a:r>
                <a:r>
                  <a:rPr lang="en-US"/>
                  <a:t>(%)</a:t>
                </a:r>
              </a:p>
            </c:rich>
          </c:tx>
          <c:overlay val="0"/>
        </c:title>
        <c:numFmt formatCode="0%" sourceLinked="1"/>
        <c:majorTickMark val="out"/>
        <c:minorTickMark val="none"/>
        <c:tickLblPos val="nextTo"/>
        <c:crossAx val="251039760"/>
        <c:crosses val="autoZero"/>
        <c:crossBetween val="between"/>
        <c:majorUnit val="0.1"/>
        <c:minorUnit val="0.05"/>
      </c:valAx>
      <c:valAx>
        <c:axId val="302032984"/>
        <c:scaling>
          <c:orientation val="minMax"/>
          <c:max val="100"/>
          <c:min val="0"/>
        </c:scaling>
        <c:delete val="0"/>
        <c:axPos val="r"/>
        <c:title>
          <c:tx>
            <c:rich>
              <a:bodyPr rot="-5400000" vert="horz"/>
              <a:lstStyle/>
              <a:p>
                <a:pPr>
                  <a:defRPr/>
                </a:pPr>
                <a:r>
                  <a:rPr lang="en-US"/>
                  <a:t>Rain or Irrigation (mm)</a:t>
                </a:r>
              </a:p>
            </c:rich>
          </c:tx>
          <c:overlay val="0"/>
        </c:title>
        <c:numFmt formatCode="0" sourceLinked="0"/>
        <c:majorTickMark val="out"/>
        <c:minorTickMark val="none"/>
        <c:tickLblPos val="nextTo"/>
        <c:crossAx val="302033768"/>
        <c:crosses val="max"/>
        <c:crossBetween val="between"/>
        <c:majorUnit val="10"/>
        <c:minorUnit val="5"/>
      </c:valAx>
      <c:dateAx>
        <c:axId val="302033768"/>
        <c:scaling>
          <c:orientation val="minMax"/>
        </c:scaling>
        <c:delete val="1"/>
        <c:axPos val="b"/>
        <c:numFmt formatCode="[$-409]d\-mmm\-yy;@" sourceLinked="1"/>
        <c:majorTickMark val="out"/>
        <c:minorTickMark val="none"/>
        <c:tickLblPos val="none"/>
        <c:crossAx val="302032984"/>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Sheet1_ND_Inch!$B$4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Sheet1_ND_Inch!$H$8:$H$161</c:f>
              <c:numCache>
                <c:formatCode>0.00</c:formatCode>
                <c:ptCount val="154"/>
                <c:pt idx="0">
                  <c:v>0.06</c:v>
                </c:pt>
                <c:pt idx="1">
                  <c:v>0.01</c:v>
                </c:pt>
                <c:pt idx="2">
                  <c:v>0.11</c:v>
                </c:pt>
                <c:pt idx="3">
                  <c:v>0</c:v>
                </c:pt>
                <c:pt idx="4">
                  <c:v>0</c:v>
                </c:pt>
                <c:pt idx="5">
                  <c:v>0</c:v>
                </c:pt>
                <c:pt idx="6">
                  <c:v>0</c:v>
                </c:pt>
                <c:pt idx="7">
                  <c:v>0.04</c:v>
                </c:pt>
                <c:pt idx="8">
                  <c:v>0.1</c:v>
                </c:pt>
                <c:pt idx="9">
                  <c:v>0</c:v>
                </c:pt>
                <c:pt idx="10">
                  <c:v>0</c:v>
                </c:pt>
                <c:pt idx="11">
                  <c:v>0</c:v>
                </c:pt>
                <c:pt idx="12">
                  <c:v>0</c:v>
                </c:pt>
                <c:pt idx="13">
                  <c:v>0.05</c:v>
                </c:pt>
                <c:pt idx="14">
                  <c:v>0</c:v>
                </c:pt>
                <c:pt idx="15">
                  <c:v>0</c:v>
                </c:pt>
                <c:pt idx="16">
                  <c:v>0</c:v>
                </c:pt>
                <c:pt idx="17">
                  <c:v>0</c:v>
                </c:pt>
                <c:pt idx="18">
                  <c:v>0.05</c:v>
                </c:pt>
                <c:pt idx="19">
                  <c:v>0</c:v>
                </c:pt>
                <c:pt idx="20">
                  <c:v>0</c:v>
                </c:pt>
                <c:pt idx="21">
                  <c:v>0</c:v>
                </c:pt>
                <c:pt idx="22">
                  <c:v>0</c:v>
                </c:pt>
                <c:pt idx="23">
                  <c:v>0</c:v>
                </c:pt>
                <c:pt idx="24">
                  <c:v>0.18</c:v>
                </c:pt>
                <c:pt idx="25">
                  <c:v>0</c:v>
                </c:pt>
                <c:pt idx="26">
                  <c:v>0</c:v>
                </c:pt>
                <c:pt idx="27">
                  <c:v>1.26</c:v>
                </c:pt>
                <c:pt idx="28">
                  <c:v>0</c:v>
                </c:pt>
                <c:pt idx="29">
                  <c:v>0.04</c:v>
                </c:pt>
                <c:pt idx="30">
                  <c:v>0</c:v>
                </c:pt>
                <c:pt idx="31">
                  <c:v>0</c:v>
                </c:pt>
                <c:pt idx="32">
                  <c:v>0.06</c:v>
                </c:pt>
                <c:pt idx="33">
                  <c:v>0</c:v>
                </c:pt>
                <c:pt idx="34">
                  <c:v>0</c:v>
                </c:pt>
                <c:pt idx="35">
                  <c:v>0.04</c:v>
                </c:pt>
                <c:pt idx="36">
                  <c:v>0.26</c:v>
                </c:pt>
                <c:pt idx="37">
                  <c:v>0</c:v>
                </c:pt>
              </c:numCache>
            </c:numRef>
          </c:val>
          <c:extLst>
            <c:ext xmlns:c16="http://schemas.microsoft.com/office/drawing/2014/chart" uri="{C3380CC4-5D6E-409C-BE32-E72D297353CC}">
              <c16:uniqueId val="{00000000-C409-49BD-BAF8-8450A2F54AD5}"/>
            </c:ext>
          </c:extLst>
        </c:ser>
        <c:ser>
          <c:idx val="2"/>
          <c:order val="1"/>
          <c:tx>
            <c:v>Irrigation</c:v>
          </c:tx>
          <c:spPr>
            <a:pattFill prst="ltUpDiag">
              <a:fgClr>
                <a:schemeClr val="tx1"/>
              </a:fgClr>
              <a:bgClr>
                <a:schemeClr val="bg1"/>
              </a:bgClr>
            </a:pattFill>
            <a:ln w="6350">
              <a:solidFill>
                <a:sysClr val="windowText" lastClr="000000"/>
              </a:solidFill>
              <a:prstDash val="solid"/>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Sheet1_ND_Inch!$I$8:$I$161</c:f>
              <c:numCache>
                <c:formatCode>0.00</c:formatCode>
                <c:ptCount val="154"/>
                <c:pt idx="46">
                  <c:v>1.25</c:v>
                </c:pt>
                <c:pt idx="52">
                  <c:v>1.25</c:v>
                </c:pt>
                <c:pt idx="59">
                  <c:v>1.25</c:v>
                </c:pt>
                <c:pt idx="64">
                  <c:v>1.25</c:v>
                </c:pt>
                <c:pt idx="70">
                  <c:v>1.25</c:v>
                </c:pt>
                <c:pt idx="75">
                  <c:v>1.25</c:v>
                </c:pt>
                <c:pt idx="80">
                  <c:v>1.25</c:v>
                </c:pt>
                <c:pt idx="85">
                  <c:v>1.25</c:v>
                </c:pt>
                <c:pt idx="90">
                  <c:v>1.25</c:v>
                </c:pt>
                <c:pt idx="96">
                  <c:v>1.25</c:v>
                </c:pt>
                <c:pt idx="103">
                  <c:v>1.25</c:v>
                </c:pt>
                <c:pt idx="110">
                  <c:v>1.25</c:v>
                </c:pt>
              </c:numCache>
            </c:numRef>
          </c:val>
          <c:extLst>
            <c:ext xmlns:c16="http://schemas.microsoft.com/office/drawing/2014/chart" uri="{C3380CC4-5D6E-409C-BE32-E72D297353CC}">
              <c16:uniqueId val="{00000001-C409-49BD-BAF8-8450A2F54AD5}"/>
            </c:ext>
          </c:extLst>
        </c:ser>
        <c:dLbls>
          <c:showLegendKey val="0"/>
          <c:showVal val="0"/>
          <c:showCatName val="0"/>
          <c:showSerName val="0"/>
          <c:showPercent val="0"/>
          <c:showBubbleSize val="0"/>
        </c:dLbls>
        <c:gapWidth val="0"/>
        <c:axId val="301490504"/>
        <c:axId val="213769904"/>
      </c:barChart>
      <c:lineChart>
        <c:grouping val="standard"/>
        <c:varyColors val="0"/>
        <c:ser>
          <c:idx val="0"/>
          <c:order val="2"/>
          <c:tx>
            <c:v>Soil Water Deficit</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Sheet1_ND_Inch!$K$8:$K$161</c:f>
              <c:numCache>
                <c:formatCode>0%</c:formatCode>
                <c:ptCount val="154"/>
                <c:pt idx="0">
                  <c:v>0</c:v>
                </c:pt>
                <c:pt idx="1">
                  <c:v>0</c:v>
                </c:pt>
                <c:pt idx="2">
                  <c:v>0</c:v>
                </c:pt>
                <c:pt idx="3">
                  <c:v>0</c:v>
                </c:pt>
                <c:pt idx="4">
                  <c:v>0</c:v>
                </c:pt>
                <c:pt idx="5">
                  <c:v>4.7945205479452052E-2</c:v>
                </c:pt>
                <c:pt idx="6">
                  <c:v>0.10294117647058824</c:v>
                </c:pt>
                <c:pt idx="7">
                  <c:v>7.2164948453608255E-2</c:v>
                </c:pt>
                <c:pt idx="8">
                  <c:v>0</c:v>
                </c:pt>
                <c:pt idx="9">
                  <c:v>2.8000000000000001E-2</c:v>
                </c:pt>
                <c:pt idx="10">
                  <c:v>4.9180327868852465E-2</c:v>
                </c:pt>
                <c:pt idx="11">
                  <c:v>6.5762004175365346E-2</c:v>
                </c:pt>
                <c:pt idx="12">
                  <c:v>8.8983050847457612E-2</c:v>
                </c:pt>
                <c:pt idx="13">
                  <c:v>3.6020583190394494E-2</c:v>
                </c:pt>
                <c:pt idx="14">
                  <c:v>4.9141965678627123E-2</c:v>
                </c:pt>
                <c:pt idx="15">
                  <c:v>5.9574468085106358E-2</c:v>
                </c:pt>
                <c:pt idx="16">
                  <c:v>8.1924577373211918E-2</c:v>
                </c:pt>
                <c:pt idx="17">
                  <c:v>0.11344537815126042</c:v>
                </c:pt>
                <c:pt idx="18">
                  <c:v>0.11120401337792635</c:v>
                </c:pt>
                <c:pt idx="19">
                  <c:v>0.13657648283038493</c:v>
                </c:pt>
                <c:pt idx="20">
                  <c:v>0.14341463414634137</c:v>
                </c:pt>
                <c:pt idx="21">
                  <c:v>0.15909090909090895</c:v>
                </c:pt>
                <c:pt idx="22">
                  <c:v>0.17758022549869892</c:v>
                </c:pt>
                <c:pt idx="23">
                  <c:v>0.20275267050123238</c:v>
                </c:pt>
                <c:pt idx="24">
                  <c:v>0.15573770491803265</c:v>
                </c:pt>
                <c:pt idx="25">
                  <c:v>0.18130051432770009</c:v>
                </c:pt>
                <c:pt idx="26">
                  <c:v>0.20402498265093666</c:v>
                </c:pt>
                <c:pt idx="27">
                  <c:v>0</c:v>
                </c:pt>
                <c:pt idx="28">
                  <c:v>3.6071205496564604E-2</c:v>
                </c:pt>
                <c:pt idx="29">
                  <c:v>4.060083283759662E-2</c:v>
                </c:pt>
                <c:pt idx="30">
                  <c:v>6.5587734241907919E-2</c:v>
                </c:pt>
                <c:pt idx="31">
                  <c:v>9.6958174904942837E-2</c:v>
                </c:pt>
                <c:pt idx="32">
                  <c:v>0.10931806350858915</c:v>
                </c:pt>
                <c:pt idx="33">
                  <c:v>0.14430284857571196</c:v>
                </c:pt>
                <c:pt idx="34">
                  <c:v>0.17659778952426697</c:v>
                </c:pt>
                <c:pt idx="35">
                  <c:v>0.19714881780250326</c:v>
                </c:pt>
                <c:pt idx="36">
                  <c:v>0.15780619111709268</c:v>
                </c:pt>
                <c:pt idx="37">
                  <c:v>0.3</c:v>
                </c:pt>
                <c:pt idx="38">
                  <c:v>0.32187104930467764</c:v>
                </c:pt>
                <c:pt idx="39">
                  <c:v>0.34245398773006136</c:v>
                </c:pt>
                <c:pt idx="40">
                  <c:v>0.36185935637663891</c:v>
                </c:pt>
                <c:pt idx="41">
                  <c:v>0.38018539976825039</c:v>
                </c:pt>
                <c:pt idx="42">
                  <c:v>0.39751972942502833</c:v>
                </c:pt>
                <c:pt idx="43">
                  <c:v>0.41394072447859515</c:v>
                </c:pt>
                <c:pt idx="44">
                  <c:v>0.42951871657754037</c:v>
                </c:pt>
                <c:pt idx="45">
                  <c:v>0.45891553701772719</c:v>
                </c:pt>
                <c:pt idx="46">
                  <c:v>0.27095933263816524</c:v>
                </c:pt>
                <c:pt idx="47">
                  <c:v>0.31110531803962505</c:v>
                </c:pt>
                <c:pt idx="48">
                  <c:v>0.35125130344108491</c:v>
                </c:pt>
                <c:pt idx="49">
                  <c:v>0.38227320125130387</c:v>
                </c:pt>
                <c:pt idx="50">
                  <c:v>0.41329509906152284</c:v>
                </c:pt>
                <c:pt idx="51">
                  <c:v>0.44431699687174181</c:v>
                </c:pt>
                <c:pt idx="52">
                  <c:v>0.25088633993743525</c:v>
                </c:pt>
                <c:pt idx="53">
                  <c:v>0.28555787278415057</c:v>
                </c:pt>
                <c:pt idx="54">
                  <c:v>0.32022940563086588</c:v>
                </c:pt>
                <c:pt idx="55">
                  <c:v>0.3549009384775812</c:v>
                </c:pt>
                <c:pt idx="56">
                  <c:v>0.38957247132429651</c:v>
                </c:pt>
                <c:pt idx="57">
                  <c:v>0.42424400417101182</c:v>
                </c:pt>
                <c:pt idx="58">
                  <c:v>0.45891553701772714</c:v>
                </c:pt>
                <c:pt idx="59">
                  <c:v>0.27643378519290962</c:v>
                </c:pt>
                <c:pt idx="60">
                  <c:v>0.32205422314911403</c:v>
                </c:pt>
                <c:pt idx="61">
                  <c:v>0.36767466110531838</c:v>
                </c:pt>
                <c:pt idx="62">
                  <c:v>0.40234619395203369</c:v>
                </c:pt>
                <c:pt idx="63">
                  <c:v>0.4479666319082381</c:v>
                </c:pt>
                <c:pt idx="64">
                  <c:v>0.25453597497393149</c:v>
                </c:pt>
                <c:pt idx="65">
                  <c:v>0.25</c:v>
                </c:pt>
                <c:pt idx="66">
                  <c:v>0.29379562043795621</c:v>
                </c:pt>
                <c:pt idx="67">
                  <c:v>0.33759124087591241</c:v>
                </c:pt>
                <c:pt idx="68">
                  <c:v>0.39051094890510946</c:v>
                </c:pt>
                <c:pt idx="69">
                  <c:v>0.43430656934306566</c:v>
                </c:pt>
                <c:pt idx="70">
                  <c:v>0.25</c:v>
                </c:pt>
                <c:pt idx="71">
                  <c:v>0.29379562043795621</c:v>
                </c:pt>
                <c:pt idx="72">
                  <c:v>0.33759124087591241</c:v>
                </c:pt>
                <c:pt idx="73">
                  <c:v>0.39051094890510946</c:v>
                </c:pt>
                <c:pt idx="74">
                  <c:v>0.44343065693430656</c:v>
                </c:pt>
                <c:pt idx="75">
                  <c:v>0.26824817518248179</c:v>
                </c:pt>
                <c:pt idx="76">
                  <c:v>0.32116788321167883</c:v>
                </c:pt>
                <c:pt idx="77">
                  <c:v>0.36313868613138689</c:v>
                </c:pt>
                <c:pt idx="78">
                  <c:v>0.4051094890510949</c:v>
                </c:pt>
                <c:pt idx="79">
                  <c:v>0.4470802919708029</c:v>
                </c:pt>
                <c:pt idx="80">
                  <c:v>0.25912408759124095</c:v>
                </c:pt>
                <c:pt idx="81">
                  <c:v>0.29927007299270075</c:v>
                </c:pt>
                <c:pt idx="82">
                  <c:v>0.33941605839416061</c:v>
                </c:pt>
                <c:pt idx="83">
                  <c:v>0.37956204379562053</c:v>
                </c:pt>
                <c:pt idx="84">
                  <c:v>0.41970802919708039</c:v>
                </c:pt>
                <c:pt idx="85">
                  <c:v>0.23175182481751841</c:v>
                </c:pt>
                <c:pt idx="86">
                  <c:v>0.27189781021897824</c:v>
                </c:pt>
                <c:pt idx="87">
                  <c:v>0.3102189781021899</c:v>
                </c:pt>
                <c:pt idx="88">
                  <c:v>0.35766423357664245</c:v>
                </c:pt>
                <c:pt idx="89">
                  <c:v>0.40510948905109495</c:v>
                </c:pt>
                <c:pt idx="90">
                  <c:v>0.22445255474452561</c:v>
                </c:pt>
                <c:pt idx="91">
                  <c:v>0.27189781021897819</c:v>
                </c:pt>
                <c:pt idx="92">
                  <c:v>0.31934306569343074</c:v>
                </c:pt>
                <c:pt idx="93">
                  <c:v>0.3576642335766424</c:v>
                </c:pt>
                <c:pt idx="94">
                  <c:v>0.39416058394160591</c:v>
                </c:pt>
                <c:pt idx="95">
                  <c:v>0.43065693430656943</c:v>
                </c:pt>
                <c:pt idx="96">
                  <c:v>0.2390510948905111</c:v>
                </c:pt>
                <c:pt idx="97">
                  <c:v>0.27554744525547459</c:v>
                </c:pt>
                <c:pt idx="98">
                  <c:v>0.30474452554744536</c:v>
                </c:pt>
                <c:pt idx="99">
                  <c:v>0.34124087591240887</c:v>
                </c:pt>
                <c:pt idx="100">
                  <c:v>0.37773722627737238</c:v>
                </c:pt>
                <c:pt idx="101">
                  <c:v>0.40875912408759135</c:v>
                </c:pt>
                <c:pt idx="102">
                  <c:v>0.43978102189781026</c:v>
                </c:pt>
                <c:pt idx="103">
                  <c:v>0.24270072992700736</c:v>
                </c:pt>
                <c:pt idx="104">
                  <c:v>0.27372262773722633</c:v>
                </c:pt>
                <c:pt idx="105">
                  <c:v>0.29744525547445261</c:v>
                </c:pt>
                <c:pt idx="106">
                  <c:v>0.32116788321167883</c:v>
                </c:pt>
                <c:pt idx="107">
                  <c:v>0.4</c:v>
                </c:pt>
                <c:pt idx="108">
                  <c:v>0.42372262773722624</c:v>
                </c:pt>
                <c:pt idx="109">
                  <c:v>0.44197080291970803</c:v>
                </c:pt>
                <c:pt idx="110">
                  <c:v>0.23211678832116792</c:v>
                </c:pt>
                <c:pt idx="111">
                  <c:v>0.25583941605839416</c:v>
                </c:pt>
                <c:pt idx="112">
                  <c:v>0.27956204379562044</c:v>
                </c:pt>
                <c:pt idx="113">
                  <c:v>0.30328467153284666</c:v>
                </c:pt>
                <c:pt idx="114">
                  <c:v>0.32700729927007294</c:v>
                </c:pt>
                <c:pt idx="115">
                  <c:v>0.34525547445255472</c:v>
                </c:pt>
                <c:pt idx="116">
                  <c:v>0.35985401459854011</c:v>
                </c:pt>
                <c:pt idx="117">
                  <c:v>0.37445255474452555</c:v>
                </c:pt>
                <c:pt idx="118">
                  <c:v>0.38905109489051093</c:v>
                </c:pt>
                <c:pt idx="119">
                  <c:v>0.40729927007299271</c:v>
                </c:pt>
                <c:pt idx="120">
                  <c:v>0.4255474452554745</c:v>
                </c:pt>
                <c:pt idx="121">
                  <c:v>0.44014598540145988</c:v>
                </c:pt>
                <c:pt idx="122">
                  <c:v>0.44014598540145988</c:v>
                </c:pt>
                <c:pt idx="123">
                  <c:v>0.44014598540145988</c:v>
                </c:pt>
                <c:pt idx="124">
                  <c:v>0.44014598540145988</c:v>
                </c:pt>
                <c:pt idx="125">
                  <c:v>0.44014598540145988</c:v>
                </c:pt>
                <c:pt idx="126">
                  <c:v>0.44014598540145988</c:v>
                </c:pt>
                <c:pt idx="127">
                  <c:v>0.44014598540145988</c:v>
                </c:pt>
                <c:pt idx="128">
                  <c:v>0.44014598540145988</c:v>
                </c:pt>
                <c:pt idx="129">
                  <c:v>0.44014598540145988</c:v>
                </c:pt>
                <c:pt idx="130">
                  <c:v>0.44014598540145988</c:v>
                </c:pt>
                <c:pt idx="131">
                  <c:v>0.44014598540145988</c:v>
                </c:pt>
                <c:pt idx="132">
                  <c:v>0.44014598540145988</c:v>
                </c:pt>
                <c:pt idx="133">
                  <c:v>0.44014598540145988</c:v>
                </c:pt>
                <c:pt idx="134">
                  <c:v>0.44014598540145988</c:v>
                </c:pt>
                <c:pt idx="135">
                  <c:v>0.44014598540145988</c:v>
                </c:pt>
                <c:pt idx="136">
                  <c:v>0.44014598540145988</c:v>
                </c:pt>
                <c:pt idx="137">
                  <c:v>0.44014598540145988</c:v>
                </c:pt>
                <c:pt idx="138">
                  <c:v>0.44014598540145988</c:v>
                </c:pt>
                <c:pt idx="139">
                  <c:v>0.44014598540145988</c:v>
                </c:pt>
                <c:pt idx="140">
                  <c:v>0.44014598540145988</c:v>
                </c:pt>
                <c:pt idx="141">
                  <c:v>0.44014598540145988</c:v>
                </c:pt>
                <c:pt idx="142">
                  <c:v>0.44014598540145988</c:v>
                </c:pt>
                <c:pt idx="143">
                  <c:v>0.44014598540145988</c:v>
                </c:pt>
                <c:pt idx="144">
                  <c:v>0.44014598540145988</c:v>
                </c:pt>
                <c:pt idx="145">
                  <c:v>0.44014598540145988</c:v>
                </c:pt>
                <c:pt idx="146">
                  <c:v>0.44014598540145988</c:v>
                </c:pt>
                <c:pt idx="147">
                  <c:v>0.44014598540145988</c:v>
                </c:pt>
                <c:pt idx="148">
                  <c:v>0.44014598540145988</c:v>
                </c:pt>
                <c:pt idx="149">
                  <c:v>0.44014598540145988</c:v>
                </c:pt>
                <c:pt idx="150">
                  <c:v>0.44014598540145988</c:v>
                </c:pt>
                <c:pt idx="151">
                  <c:v>0.44014598540145988</c:v>
                </c:pt>
                <c:pt idx="152">
                  <c:v>0.44014598540145988</c:v>
                </c:pt>
                <c:pt idx="153">
                  <c:v>0.44014598540145988</c:v>
                </c:pt>
              </c:numCache>
            </c:numRef>
          </c:val>
          <c:smooth val="0"/>
          <c:extLst>
            <c:ext xmlns:c16="http://schemas.microsoft.com/office/drawing/2014/chart" uri="{C3380CC4-5D6E-409C-BE32-E72D297353CC}">
              <c16:uniqueId val="{00000002-C409-49BD-BAF8-8450A2F54AD5}"/>
            </c:ext>
          </c:extLst>
        </c:ser>
        <c:ser>
          <c:idx val="3"/>
          <c:order val="3"/>
          <c:tx>
            <c:v>Management Allowed Depletion</c:v>
          </c:tx>
          <c:spPr>
            <a:ln>
              <a:solidFill>
                <a:srgbClr val="FF0000"/>
              </a:solidFill>
              <a:prstDash val="dash"/>
            </a:ln>
          </c:spPr>
          <c:marker>
            <c:symbol val="none"/>
          </c:marker>
          <c:val>
            <c:numRef>
              <c:f>Sheet1_ND_Inch!$U$8:$U$161</c:f>
              <c:numCache>
                <c:formatCode>0%</c:formatCode>
                <c:ptCount val="15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numCache>
            </c:numRef>
          </c:val>
          <c:smooth val="0"/>
          <c:extLst>
            <c:ext xmlns:c16="http://schemas.microsoft.com/office/drawing/2014/chart" uri="{C3380CC4-5D6E-409C-BE32-E72D297353CC}">
              <c16:uniqueId val="{00000003-C409-49BD-BAF8-8450A2F54AD5}"/>
            </c:ext>
          </c:extLst>
        </c:ser>
        <c:dLbls>
          <c:showLegendKey val="0"/>
          <c:showVal val="0"/>
          <c:showCatName val="0"/>
          <c:showSerName val="0"/>
          <c:showPercent val="0"/>
          <c:showBubbleSize val="0"/>
        </c:dLbls>
        <c:marker val="1"/>
        <c:smooth val="0"/>
        <c:axId val="213770296"/>
        <c:axId val="213772256"/>
      </c:lineChart>
      <c:dateAx>
        <c:axId val="213770296"/>
        <c:scaling>
          <c:orientation val="minMax"/>
          <c:min val="39934"/>
        </c:scaling>
        <c:delete val="0"/>
        <c:axPos val="t"/>
        <c:majorGridlines>
          <c:spPr>
            <a:ln>
              <a:solidFill>
                <a:schemeClr val="tx1"/>
              </a:solidFill>
              <a:prstDash val="lgDash"/>
            </a:ln>
          </c:spPr>
        </c:majorGridlines>
        <c:minorGridlines>
          <c:spPr>
            <a:ln>
              <a:prstDash val="lgDash"/>
            </a:ln>
          </c:spPr>
        </c:minorGridlines>
        <c:numFmt formatCode="m/d;@" sourceLinked="0"/>
        <c:majorTickMark val="out"/>
        <c:minorTickMark val="none"/>
        <c:tickLblPos val="high"/>
        <c:crossAx val="213772256"/>
        <c:crosses val="autoZero"/>
        <c:auto val="1"/>
        <c:lblOffset val="100"/>
        <c:baseTimeUnit val="days"/>
        <c:majorUnit val="14"/>
        <c:majorTimeUnit val="days"/>
        <c:minorUnit val="7"/>
        <c:minorTimeUnit val="days"/>
      </c:dateAx>
      <c:valAx>
        <c:axId val="213772256"/>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  or Management Allowed Depletion (%)</a:t>
                </a:r>
              </a:p>
            </c:rich>
          </c:tx>
          <c:overlay val="0"/>
        </c:title>
        <c:numFmt formatCode="0%" sourceLinked="1"/>
        <c:majorTickMark val="out"/>
        <c:minorTickMark val="none"/>
        <c:tickLblPos val="nextTo"/>
        <c:crossAx val="213770296"/>
        <c:crosses val="autoZero"/>
        <c:crossBetween val="between"/>
        <c:majorUnit val="0.1"/>
        <c:minorUnit val="0.05"/>
      </c:valAx>
      <c:valAx>
        <c:axId val="213769904"/>
        <c:scaling>
          <c:orientation val="minMax"/>
          <c:max val="5"/>
          <c:min val="0"/>
        </c:scaling>
        <c:delete val="0"/>
        <c:axPos val="r"/>
        <c:title>
          <c:tx>
            <c:rich>
              <a:bodyPr rot="-5400000" vert="horz"/>
              <a:lstStyle/>
              <a:p>
                <a:pPr>
                  <a:defRPr/>
                </a:pPr>
                <a:r>
                  <a:rPr lang="en-US"/>
                  <a:t>Rain or Irrigation (inch)</a:t>
                </a:r>
              </a:p>
            </c:rich>
          </c:tx>
          <c:overlay val="0"/>
        </c:title>
        <c:numFmt formatCode="0" sourceLinked="0"/>
        <c:majorTickMark val="out"/>
        <c:minorTickMark val="none"/>
        <c:tickLblPos val="nextTo"/>
        <c:crossAx val="301490504"/>
        <c:crosses val="max"/>
        <c:crossBetween val="between"/>
        <c:majorUnit val="1"/>
        <c:minorUnit val="0.5"/>
      </c:valAx>
      <c:dateAx>
        <c:axId val="301490504"/>
        <c:scaling>
          <c:orientation val="minMax"/>
        </c:scaling>
        <c:delete val="1"/>
        <c:axPos val="b"/>
        <c:numFmt formatCode="[$-409]d\-mmm\-yy;@" sourceLinked="1"/>
        <c:majorTickMark val="out"/>
        <c:minorTickMark val="none"/>
        <c:tickLblPos val="none"/>
        <c:crossAx val="213769904"/>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Sheet1_ND_Inch!$B$4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Sheet1_ND_Inch!Chart_Y_Rain</c:f>
              <c:numCache>
                <c:formatCode>0.00</c:formatCode>
                <c:ptCount val="14"/>
              </c:numCache>
            </c:numRef>
          </c:val>
          <c:extLst>
            <c:ext xmlns:c16="http://schemas.microsoft.com/office/drawing/2014/chart" uri="{C3380CC4-5D6E-409C-BE32-E72D297353CC}">
              <c16:uniqueId val="{00000000-05F6-41F1-A32C-AE577C1ADA72}"/>
            </c:ext>
          </c:extLst>
        </c:ser>
        <c:ser>
          <c:idx val="2"/>
          <c:order val="1"/>
          <c:tx>
            <c:v>Irrigation</c:v>
          </c:tx>
          <c:spPr>
            <a:pattFill prst="ltUpDiag">
              <a:fgClr>
                <a:schemeClr val="tx1"/>
              </a:fgClr>
              <a:bgClr>
                <a:schemeClr val="bg1"/>
              </a:bgClr>
            </a:pattFill>
            <a:ln w="6350">
              <a:solidFill>
                <a:sysClr val="windowText" lastClr="000000"/>
              </a:solidFill>
              <a:prstDash val="solid"/>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Sheet1_ND_Inch!Chart_Y_Irrigation</c:f>
              <c:numCache>
                <c:formatCode>0.00</c:formatCode>
                <c:ptCount val="14"/>
                <c:pt idx="2">
                  <c:v>1.25</c:v>
                </c:pt>
                <c:pt idx="7">
                  <c:v>1.25</c:v>
                </c:pt>
                <c:pt idx="12">
                  <c:v>1.25</c:v>
                </c:pt>
              </c:numCache>
            </c:numRef>
          </c:val>
          <c:extLst>
            <c:ext xmlns:c16="http://schemas.microsoft.com/office/drawing/2014/chart" uri="{C3380CC4-5D6E-409C-BE32-E72D297353CC}">
              <c16:uniqueId val="{00000001-05F6-41F1-A32C-AE577C1ADA72}"/>
            </c:ext>
          </c:extLst>
        </c:ser>
        <c:dLbls>
          <c:showLegendKey val="0"/>
          <c:showVal val="0"/>
          <c:showCatName val="0"/>
          <c:showSerName val="0"/>
          <c:showPercent val="0"/>
          <c:showBubbleSize val="0"/>
        </c:dLbls>
        <c:gapWidth val="0"/>
        <c:axId val="301488544"/>
        <c:axId val="301488936"/>
      </c:barChart>
      <c:lineChart>
        <c:grouping val="standard"/>
        <c:varyColors val="0"/>
        <c:ser>
          <c:idx val="0"/>
          <c:order val="2"/>
          <c:tx>
            <c:v>Soil Water Deficit</c:v>
          </c:tx>
          <c:spPr>
            <a:ln w="28575">
              <a:noFill/>
            </a:ln>
          </c:spPr>
          <c:marker>
            <c:symbol val="diamond"/>
            <c:size val="10"/>
            <c:spPr>
              <a:solidFill>
                <a:schemeClr val="tx1"/>
              </a:solidFill>
              <a:ln>
                <a:solidFill>
                  <a:schemeClr val="tx1"/>
                </a:solidFill>
              </a:ln>
            </c:spPr>
          </c:marker>
          <c:cat>
            <c:numRef>
              <c:f>Sheet1_ND_Inch!Chart_X_Date</c:f>
              <c:numCache>
                <c:formatCode>m/d/yyyy</c:formatCode>
                <c:ptCount val="14"/>
                <c:pt idx="0">
                  <c:v>40001</c:v>
                </c:pt>
                <c:pt idx="1">
                  <c:v>40002</c:v>
                </c:pt>
                <c:pt idx="2">
                  <c:v>40003</c:v>
                </c:pt>
                <c:pt idx="3">
                  <c:v>40004</c:v>
                </c:pt>
                <c:pt idx="4">
                  <c:v>40005</c:v>
                </c:pt>
                <c:pt idx="5">
                  <c:v>40006</c:v>
                </c:pt>
                <c:pt idx="6">
                  <c:v>40007</c:v>
                </c:pt>
                <c:pt idx="7">
                  <c:v>40008</c:v>
                </c:pt>
                <c:pt idx="8">
                  <c:v>40009</c:v>
                </c:pt>
                <c:pt idx="9">
                  <c:v>40010</c:v>
                </c:pt>
                <c:pt idx="10">
                  <c:v>40011</c:v>
                </c:pt>
                <c:pt idx="11">
                  <c:v>40012</c:v>
                </c:pt>
                <c:pt idx="12">
                  <c:v>40013</c:v>
                </c:pt>
                <c:pt idx="13">
                  <c:v>40014</c:v>
                </c:pt>
              </c:numCache>
            </c:numRef>
          </c:cat>
          <c:val>
            <c:numRef>
              <c:f>Sheet1_ND_Inch!Chart_Y_SWDP</c:f>
              <c:numCache>
                <c:formatCode>0%</c:formatCode>
                <c:ptCount val="14"/>
                <c:pt idx="0">
                  <c:v>0.39051094890510946</c:v>
                </c:pt>
                <c:pt idx="1">
                  <c:v>0.43430656934306566</c:v>
                </c:pt>
                <c:pt idx="2">
                  <c:v>0.25</c:v>
                </c:pt>
                <c:pt idx="3">
                  <c:v>0.29379562043795621</c:v>
                </c:pt>
                <c:pt idx="4">
                  <c:v>0.33759124087591241</c:v>
                </c:pt>
                <c:pt idx="5">
                  <c:v>0.39051094890510946</c:v>
                </c:pt>
                <c:pt idx="6">
                  <c:v>0.44343065693430656</c:v>
                </c:pt>
                <c:pt idx="7">
                  <c:v>0.26824817518248179</c:v>
                </c:pt>
                <c:pt idx="8">
                  <c:v>0.32116788321167883</c:v>
                </c:pt>
                <c:pt idx="9">
                  <c:v>0.36313868613138689</c:v>
                </c:pt>
                <c:pt idx="10">
                  <c:v>0.4051094890510949</c:v>
                </c:pt>
                <c:pt idx="11">
                  <c:v>0.4470802919708029</c:v>
                </c:pt>
                <c:pt idx="12">
                  <c:v>0.25912408759124095</c:v>
                </c:pt>
                <c:pt idx="13">
                  <c:v>0.29927007299270075</c:v>
                </c:pt>
              </c:numCache>
            </c:numRef>
          </c:val>
          <c:smooth val="0"/>
          <c:extLst>
            <c:ext xmlns:c16="http://schemas.microsoft.com/office/drawing/2014/chart" uri="{C3380CC4-5D6E-409C-BE32-E72D297353CC}">
              <c16:uniqueId val="{00000002-05F6-41F1-A32C-AE577C1ADA72}"/>
            </c:ext>
          </c:extLst>
        </c:ser>
        <c:ser>
          <c:idx val="3"/>
          <c:order val="3"/>
          <c:tx>
            <c:v>Management Allowed Depletion</c:v>
          </c:tx>
          <c:spPr>
            <a:ln>
              <a:solidFill>
                <a:srgbClr val="FF0000"/>
              </a:solidFill>
              <a:prstDash val="dash"/>
            </a:ln>
          </c:spPr>
          <c:marker>
            <c:symbol val="none"/>
          </c:marker>
          <c:val>
            <c:numRef>
              <c:f>Sheet1_ND_Inch!Chart_Y_MAD</c:f>
              <c:numCache>
                <c:formatCode>0%</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smooth val="0"/>
          <c:extLst>
            <c:ext xmlns:c16="http://schemas.microsoft.com/office/drawing/2014/chart" uri="{C3380CC4-5D6E-409C-BE32-E72D297353CC}">
              <c16:uniqueId val="{00000003-05F6-41F1-A32C-AE577C1ADA72}"/>
            </c:ext>
          </c:extLst>
        </c:ser>
        <c:dLbls>
          <c:showLegendKey val="0"/>
          <c:showVal val="0"/>
          <c:showCatName val="0"/>
          <c:showSerName val="0"/>
          <c:showPercent val="0"/>
          <c:showBubbleSize val="0"/>
        </c:dLbls>
        <c:marker val="1"/>
        <c:smooth val="0"/>
        <c:axId val="301488152"/>
        <c:axId val="301491288"/>
      </c:lineChart>
      <c:dateAx>
        <c:axId val="301488152"/>
        <c:scaling>
          <c:orientation val="minMax"/>
        </c:scaling>
        <c:delete val="0"/>
        <c:axPos val="t"/>
        <c:majorGridlines>
          <c:spPr>
            <a:ln>
              <a:noFill/>
              <a:prstDash val="sysDash"/>
            </a:ln>
          </c:spPr>
        </c:majorGridlines>
        <c:minorGridlines>
          <c:spPr>
            <a:ln>
              <a:noFill/>
            </a:ln>
          </c:spPr>
        </c:minorGridlines>
        <c:numFmt formatCode="m/d;@" sourceLinked="0"/>
        <c:majorTickMark val="out"/>
        <c:minorTickMark val="none"/>
        <c:tickLblPos val="high"/>
        <c:crossAx val="301491288"/>
        <c:crosses val="autoZero"/>
        <c:auto val="1"/>
        <c:lblOffset val="100"/>
        <c:baseTimeUnit val="days"/>
      </c:dateAx>
      <c:valAx>
        <c:axId val="301491288"/>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 or Management Allowed Depletion</a:t>
                </a:r>
                <a:r>
                  <a:rPr lang="en-US" baseline="0"/>
                  <a:t> </a:t>
                </a:r>
                <a:r>
                  <a:rPr lang="en-US"/>
                  <a:t>(%)</a:t>
                </a:r>
              </a:p>
            </c:rich>
          </c:tx>
          <c:overlay val="0"/>
        </c:title>
        <c:numFmt formatCode="0%" sourceLinked="1"/>
        <c:majorTickMark val="out"/>
        <c:minorTickMark val="none"/>
        <c:tickLblPos val="nextTo"/>
        <c:crossAx val="301488152"/>
        <c:crosses val="autoZero"/>
        <c:crossBetween val="between"/>
        <c:majorUnit val="0.1"/>
        <c:minorUnit val="0.05"/>
      </c:valAx>
      <c:valAx>
        <c:axId val="301488936"/>
        <c:scaling>
          <c:orientation val="minMax"/>
          <c:max val="5"/>
          <c:min val="0"/>
        </c:scaling>
        <c:delete val="0"/>
        <c:axPos val="r"/>
        <c:title>
          <c:tx>
            <c:rich>
              <a:bodyPr rot="-5400000" vert="horz"/>
              <a:lstStyle/>
              <a:p>
                <a:pPr>
                  <a:defRPr/>
                </a:pPr>
                <a:r>
                  <a:rPr lang="en-US"/>
                  <a:t>Rain or Irrigation (inch)</a:t>
                </a:r>
              </a:p>
            </c:rich>
          </c:tx>
          <c:overlay val="0"/>
        </c:title>
        <c:numFmt formatCode="0" sourceLinked="0"/>
        <c:majorTickMark val="out"/>
        <c:minorTickMark val="none"/>
        <c:tickLblPos val="nextTo"/>
        <c:crossAx val="301488544"/>
        <c:crosses val="max"/>
        <c:crossBetween val="between"/>
        <c:majorUnit val="1"/>
        <c:minorUnit val="0.5"/>
      </c:valAx>
      <c:dateAx>
        <c:axId val="301488544"/>
        <c:scaling>
          <c:orientation val="minMax"/>
        </c:scaling>
        <c:delete val="1"/>
        <c:axPos val="b"/>
        <c:numFmt formatCode="[$-409]d\-mmm\-yy;@" sourceLinked="1"/>
        <c:majorTickMark val="out"/>
        <c:minorTickMark val="none"/>
        <c:tickLblPos val="none"/>
        <c:crossAx val="301488936"/>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Sheet1_MN_Inch!$B$4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Sheet1_MN_Inch!$H$8:$H$161</c:f>
              <c:numCache>
                <c:formatCode>0.00</c:formatCode>
                <c:ptCount val="154"/>
                <c:pt idx="0">
                  <c:v>0.06</c:v>
                </c:pt>
                <c:pt idx="1">
                  <c:v>0.01</c:v>
                </c:pt>
                <c:pt idx="2">
                  <c:v>0.11</c:v>
                </c:pt>
                <c:pt idx="3">
                  <c:v>0</c:v>
                </c:pt>
                <c:pt idx="4">
                  <c:v>0</c:v>
                </c:pt>
                <c:pt idx="5">
                  <c:v>0</c:v>
                </c:pt>
                <c:pt idx="6">
                  <c:v>0</c:v>
                </c:pt>
                <c:pt idx="7">
                  <c:v>0.04</c:v>
                </c:pt>
                <c:pt idx="8">
                  <c:v>0.1</c:v>
                </c:pt>
                <c:pt idx="9">
                  <c:v>0</c:v>
                </c:pt>
                <c:pt idx="10">
                  <c:v>0</c:v>
                </c:pt>
                <c:pt idx="11">
                  <c:v>0</c:v>
                </c:pt>
                <c:pt idx="12">
                  <c:v>0</c:v>
                </c:pt>
                <c:pt idx="13">
                  <c:v>0.05</c:v>
                </c:pt>
                <c:pt idx="14">
                  <c:v>0</c:v>
                </c:pt>
                <c:pt idx="15">
                  <c:v>0</c:v>
                </c:pt>
                <c:pt idx="16">
                  <c:v>0</c:v>
                </c:pt>
                <c:pt idx="17">
                  <c:v>0</c:v>
                </c:pt>
                <c:pt idx="18">
                  <c:v>0.05</c:v>
                </c:pt>
                <c:pt idx="19">
                  <c:v>0</c:v>
                </c:pt>
                <c:pt idx="20">
                  <c:v>0</c:v>
                </c:pt>
                <c:pt idx="21">
                  <c:v>0</c:v>
                </c:pt>
                <c:pt idx="22">
                  <c:v>0</c:v>
                </c:pt>
                <c:pt idx="23">
                  <c:v>0</c:v>
                </c:pt>
                <c:pt idx="24">
                  <c:v>0.18</c:v>
                </c:pt>
                <c:pt idx="25">
                  <c:v>0</c:v>
                </c:pt>
                <c:pt idx="26">
                  <c:v>0</c:v>
                </c:pt>
                <c:pt idx="27">
                  <c:v>1.26</c:v>
                </c:pt>
                <c:pt idx="28">
                  <c:v>0</c:v>
                </c:pt>
                <c:pt idx="29">
                  <c:v>0.04</c:v>
                </c:pt>
                <c:pt idx="30">
                  <c:v>0</c:v>
                </c:pt>
                <c:pt idx="31">
                  <c:v>0</c:v>
                </c:pt>
                <c:pt idx="32">
                  <c:v>0.06</c:v>
                </c:pt>
                <c:pt idx="33">
                  <c:v>0</c:v>
                </c:pt>
                <c:pt idx="34">
                  <c:v>0</c:v>
                </c:pt>
                <c:pt idx="35">
                  <c:v>0.04</c:v>
                </c:pt>
                <c:pt idx="36">
                  <c:v>0.26</c:v>
                </c:pt>
                <c:pt idx="37">
                  <c:v>0</c:v>
                </c:pt>
              </c:numCache>
            </c:numRef>
          </c:val>
          <c:extLst>
            <c:ext xmlns:c16="http://schemas.microsoft.com/office/drawing/2014/chart" uri="{C3380CC4-5D6E-409C-BE32-E72D297353CC}">
              <c16:uniqueId val="{00000000-62FE-45AF-8A38-4F464A6C48C0}"/>
            </c:ext>
          </c:extLst>
        </c:ser>
        <c:ser>
          <c:idx val="2"/>
          <c:order val="1"/>
          <c:tx>
            <c:v>Irrigation</c:v>
          </c:tx>
          <c:spPr>
            <a:pattFill prst="ltUpDiag">
              <a:fgClr>
                <a:schemeClr val="tx1"/>
              </a:fgClr>
              <a:bgClr>
                <a:schemeClr val="bg1"/>
              </a:bgClr>
            </a:pattFill>
            <a:ln w="6350">
              <a:solidFill>
                <a:sysClr val="windowText" lastClr="000000"/>
              </a:solidFill>
              <a:prstDash val="solid"/>
            </a:ln>
          </c:spPr>
          <c:invertIfNegative val="0"/>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Sheet1_MN_Inch!$I$8:$I$161</c:f>
              <c:numCache>
                <c:formatCode>0.00</c:formatCode>
                <c:ptCount val="154"/>
                <c:pt idx="46">
                  <c:v>1.25</c:v>
                </c:pt>
                <c:pt idx="52">
                  <c:v>1.25</c:v>
                </c:pt>
                <c:pt idx="59">
                  <c:v>1.25</c:v>
                </c:pt>
                <c:pt idx="64">
                  <c:v>1.25</c:v>
                </c:pt>
                <c:pt idx="70">
                  <c:v>1.25</c:v>
                </c:pt>
                <c:pt idx="75">
                  <c:v>1.25</c:v>
                </c:pt>
                <c:pt idx="80">
                  <c:v>1.25</c:v>
                </c:pt>
                <c:pt idx="85">
                  <c:v>1.25</c:v>
                </c:pt>
                <c:pt idx="90">
                  <c:v>1.25</c:v>
                </c:pt>
                <c:pt idx="96">
                  <c:v>1.25</c:v>
                </c:pt>
                <c:pt idx="103">
                  <c:v>1.25</c:v>
                </c:pt>
                <c:pt idx="110">
                  <c:v>1.25</c:v>
                </c:pt>
              </c:numCache>
            </c:numRef>
          </c:val>
          <c:extLst>
            <c:ext xmlns:c16="http://schemas.microsoft.com/office/drawing/2014/chart" uri="{C3380CC4-5D6E-409C-BE32-E72D297353CC}">
              <c16:uniqueId val="{00000001-62FE-45AF-8A38-4F464A6C48C0}"/>
            </c:ext>
          </c:extLst>
        </c:ser>
        <c:dLbls>
          <c:showLegendKey val="0"/>
          <c:showVal val="0"/>
          <c:showCatName val="0"/>
          <c:showSerName val="0"/>
          <c:showPercent val="0"/>
          <c:showBubbleSize val="0"/>
        </c:dLbls>
        <c:gapWidth val="0"/>
        <c:axId val="305604184"/>
        <c:axId val="144957712"/>
      </c:barChart>
      <c:lineChart>
        <c:grouping val="standard"/>
        <c:varyColors val="0"/>
        <c:ser>
          <c:idx val="0"/>
          <c:order val="2"/>
          <c:tx>
            <c:v>Soil Water Deficit</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Sheet1_MN_Inch!$K$8:$K$161</c:f>
              <c:numCache>
                <c:formatCode>0%</c:formatCode>
                <c:ptCount val="154"/>
                <c:pt idx="0">
                  <c:v>0</c:v>
                </c:pt>
                <c:pt idx="1">
                  <c:v>0</c:v>
                </c:pt>
                <c:pt idx="2">
                  <c:v>0</c:v>
                </c:pt>
                <c:pt idx="3">
                  <c:v>0</c:v>
                </c:pt>
                <c:pt idx="4">
                  <c:v>0</c:v>
                </c:pt>
                <c:pt idx="5">
                  <c:v>3.6082474226804127E-2</c:v>
                </c:pt>
                <c:pt idx="6">
                  <c:v>8.0275229357798183E-2</c:v>
                </c:pt>
                <c:pt idx="7">
                  <c:v>5.6000000000000001E-2</c:v>
                </c:pt>
                <c:pt idx="8">
                  <c:v>0</c:v>
                </c:pt>
                <c:pt idx="9">
                  <c:v>3.2881002087682673E-2</c:v>
                </c:pt>
                <c:pt idx="10">
                  <c:v>4.9435028248587566E-2</c:v>
                </c:pt>
                <c:pt idx="11">
                  <c:v>6.3036020583190383E-2</c:v>
                </c:pt>
                <c:pt idx="12">
                  <c:v>8.1903276131045213E-2</c:v>
                </c:pt>
                <c:pt idx="13">
                  <c:v>3.7234042553191474E-2</c:v>
                </c:pt>
                <c:pt idx="14">
                  <c:v>4.7789336801040291E-2</c:v>
                </c:pt>
                <c:pt idx="15">
                  <c:v>6.302521008403357E-2</c:v>
                </c:pt>
                <c:pt idx="16">
                  <c:v>8.7792642140468183E-2</c:v>
                </c:pt>
                <c:pt idx="17">
                  <c:v>0.10926118626430795</c:v>
                </c:pt>
                <c:pt idx="18">
                  <c:v>0.10243902439024383</c:v>
                </c:pt>
                <c:pt idx="19">
                  <c:v>0.12052341597796133</c:v>
                </c:pt>
                <c:pt idx="20">
                  <c:v>0.12749349522983514</c:v>
                </c:pt>
                <c:pt idx="21">
                  <c:v>0.13804437140509437</c:v>
                </c:pt>
                <c:pt idx="22">
                  <c:v>0.15983606557377034</c:v>
                </c:pt>
                <c:pt idx="23">
                  <c:v>0.18515797207935322</c:v>
                </c:pt>
                <c:pt idx="24">
                  <c:v>0.13480222068008316</c:v>
                </c:pt>
                <c:pt idx="25">
                  <c:v>0.1518737672583825</c:v>
                </c:pt>
                <c:pt idx="26">
                  <c:v>0.16723922548407227</c:v>
                </c:pt>
                <c:pt idx="27">
                  <c:v>0</c:v>
                </c:pt>
                <c:pt idx="28">
                  <c:v>2.6831345826235063E-2</c:v>
                </c:pt>
                <c:pt idx="29">
                  <c:v>3.7072243346007554E-2</c:v>
                </c:pt>
                <c:pt idx="30">
                  <c:v>6.285788651743876E-2</c:v>
                </c:pt>
                <c:pt idx="31">
                  <c:v>8.6581709145427177E-2</c:v>
                </c:pt>
                <c:pt idx="32">
                  <c:v>9.3344545891398234E-2</c:v>
                </c:pt>
                <c:pt idx="33">
                  <c:v>0.12169680111265632</c:v>
                </c:pt>
                <c:pt idx="34">
                  <c:v>0.14838492597577371</c:v>
                </c:pt>
                <c:pt idx="35">
                  <c:v>0.16427640156453693</c:v>
                </c:pt>
                <c:pt idx="36">
                  <c:v>0.1283185840707963</c:v>
                </c:pt>
                <c:pt idx="37">
                  <c:v>0.3</c:v>
                </c:pt>
                <c:pt idx="38">
                  <c:v>0.31644815256257453</c:v>
                </c:pt>
                <c:pt idx="39">
                  <c:v>0.33198146002317508</c:v>
                </c:pt>
                <c:pt idx="40">
                  <c:v>0.34667418263810607</c:v>
                </c:pt>
                <c:pt idx="41">
                  <c:v>0.36059275521405065</c:v>
                </c:pt>
                <c:pt idx="42">
                  <c:v>0.37379679144385047</c:v>
                </c:pt>
                <c:pt idx="43">
                  <c:v>0.3918143899895728</c:v>
                </c:pt>
                <c:pt idx="44">
                  <c:v>0.41918665276329542</c:v>
                </c:pt>
                <c:pt idx="45">
                  <c:v>0.45203336809176259</c:v>
                </c:pt>
                <c:pt idx="46">
                  <c:v>0.25677789363920789</c:v>
                </c:pt>
                <c:pt idx="47">
                  <c:v>0.289624608967675</c:v>
                </c:pt>
                <c:pt idx="48">
                  <c:v>0.32247132429614217</c:v>
                </c:pt>
                <c:pt idx="49">
                  <c:v>0.34984358706986474</c:v>
                </c:pt>
                <c:pt idx="50">
                  <c:v>0.37904066736183556</c:v>
                </c:pt>
                <c:pt idx="51">
                  <c:v>0.40823774765380644</c:v>
                </c:pt>
                <c:pt idx="52">
                  <c:v>0.20933263816475536</c:v>
                </c:pt>
                <c:pt idx="53">
                  <c:v>0.23852971845672616</c:v>
                </c:pt>
                <c:pt idx="54">
                  <c:v>0.26772679874869693</c:v>
                </c:pt>
                <c:pt idx="55">
                  <c:v>0.29692387904066769</c:v>
                </c:pt>
                <c:pt idx="56">
                  <c:v>0.32612095933263852</c:v>
                </c:pt>
                <c:pt idx="57">
                  <c:v>0.35714285714285748</c:v>
                </c:pt>
                <c:pt idx="58">
                  <c:v>0.38816475495307645</c:v>
                </c:pt>
                <c:pt idx="59">
                  <c:v>0.20020855057351444</c:v>
                </c:pt>
                <c:pt idx="60">
                  <c:v>0.24035453597497428</c:v>
                </c:pt>
                <c:pt idx="61">
                  <c:v>0.28050052137643411</c:v>
                </c:pt>
                <c:pt idx="62">
                  <c:v>0.31152241918665308</c:v>
                </c:pt>
                <c:pt idx="63">
                  <c:v>0.35166840458811294</c:v>
                </c:pt>
                <c:pt idx="64">
                  <c:v>0.15823774765380641</c:v>
                </c:pt>
                <c:pt idx="65">
                  <c:v>0.25</c:v>
                </c:pt>
                <c:pt idx="66">
                  <c:v>0.29379562043795621</c:v>
                </c:pt>
                <c:pt idx="67">
                  <c:v>0.33759124087591241</c:v>
                </c:pt>
                <c:pt idx="68">
                  <c:v>0.38868613138686126</c:v>
                </c:pt>
                <c:pt idx="69">
                  <c:v>0.43248175182481752</c:v>
                </c:pt>
                <c:pt idx="70">
                  <c:v>0.24817518248175185</c:v>
                </c:pt>
                <c:pt idx="71">
                  <c:v>0.29014598540145986</c:v>
                </c:pt>
                <c:pt idx="72">
                  <c:v>0.33211678832116792</c:v>
                </c:pt>
                <c:pt idx="73">
                  <c:v>0.38138686131386862</c:v>
                </c:pt>
                <c:pt idx="74">
                  <c:v>0.43065693430656937</c:v>
                </c:pt>
                <c:pt idx="75">
                  <c:v>0.2518248175182482</c:v>
                </c:pt>
                <c:pt idx="76">
                  <c:v>0.30109489051094895</c:v>
                </c:pt>
                <c:pt idx="77">
                  <c:v>0.34306569343065696</c:v>
                </c:pt>
                <c:pt idx="78">
                  <c:v>0.38321167883211688</c:v>
                </c:pt>
                <c:pt idx="79">
                  <c:v>0.42335766423357674</c:v>
                </c:pt>
                <c:pt idx="80">
                  <c:v>0.23540145985401476</c:v>
                </c:pt>
                <c:pt idx="81">
                  <c:v>0.27554744525547459</c:v>
                </c:pt>
                <c:pt idx="82">
                  <c:v>0.31569343065693445</c:v>
                </c:pt>
                <c:pt idx="83">
                  <c:v>0.35583941605839431</c:v>
                </c:pt>
                <c:pt idx="84">
                  <c:v>0.39598540145985411</c:v>
                </c:pt>
                <c:pt idx="85">
                  <c:v>0.20620437956204393</c:v>
                </c:pt>
                <c:pt idx="86">
                  <c:v>0.24452554744525559</c:v>
                </c:pt>
                <c:pt idx="87">
                  <c:v>0.28284671532846728</c:v>
                </c:pt>
                <c:pt idx="88">
                  <c:v>0.32846715328467163</c:v>
                </c:pt>
                <c:pt idx="89">
                  <c:v>0.37408759124087604</c:v>
                </c:pt>
                <c:pt idx="90">
                  <c:v>0.19160583941605852</c:v>
                </c:pt>
                <c:pt idx="91">
                  <c:v>0.23722627737226287</c:v>
                </c:pt>
                <c:pt idx="92">
                  <c:v>0.27372262773722639</c:v>
                </c:pt>
                <c:pt idx="93">
                  <c:v>0.30474452554744536</c:v>
                </c:pt>
                <c:pt idx="94">
                  <c:v>0.33576642335766432</c:v>
                </c:pt>
                <c:pt idx="95">
                  <c:v>0.36678832116788329</c:v>
                </c:pt>
                <c:pt idx="96">
                  <c:v>0.16970802919708039</c:v>
                </c:pt>
                <c:pt idx="97">
                  <c:v>0.20072992700729936</c:v>
                </c:pt>
                <c:pt idx="98">
                  <c:v>0.22627737226277383</c:v>
                </c:pt>
                <c:pt idx="99">
                  <c:v>0.25182481751824831</c:v>
                </c:pt>
                <c:pt idx="100">
                  <c:v>0.27737226277372279</c:v>
                </c:pt>
                <c:pt idx="101">
                  <c:v>0.30291970802919727</c:v>
                </c:pt>
                <c:pt idx="102">
                  <c:v>0.32846715328467174</c:v>
                </c:pt>
                <c:pt idx="103">
                  <c:v>0.12591240875912432</c:v>
                </c:pt>
                <c:pt idx="104">
                  <c:v>0.15145985401459877</c:v>
                </c:pt>
                <c:pt idx="105">
                  <c:v>0.17153284671532867</c:v>
                </c:pt>
                <c:pt idx="106">
                  <c:v>0.18795620437956229</c:v>
                </c:pt>
                <c:pt idx="107">
                  <c:v>0.4</c:v>
                </c:pt>
                <c:pt idx="108">
                  <c:v>0.4200729927007299</c:v>
                </c:pt>
                <c:pt idx="109">
                  <c:v>0.43649635036496343</c:v>
                </c:pt>
                <c:pt idx="110">
                  <c:v>0.22481751824817511</c:v>
                </c:pt>
                <c:pt idx="111">
                  <c:v>0.24489051094890507</c:v>
                </c:pt>
                <c:pt idx="112">
                  <c:v>0.264963503649635</c:v>
                </c:pt>
                <c:pt idx="113">
                  <c:v>0.28138686131386859</c:v>
                </c:pt>
                <c:pt idx="114">
                  <c:v>0.29781021897810217</c:v>
                </c:pt>
                <c:pt idx="115">
                  <c:v>0.31423357664233575</c:v>
                </c:pt>
                <c:pt idx="116">
                  <c:v>0.32700729927007299</c:v>
                </c:pt>
                <c:pt idx="117">
                  <c:v>0.33978102189781023</c:v>
                </c:pt>
                <c:pt idx="118">
                  <c:v>0.35255474452554747</c:v>
                </c:pt>
                <c:pt idx="119">
                  <c:v>0.36897810218978105</c:v>
                </c:pt>
                <c:pt idx="120">
                  <c:v>0.37992700729927009</c:v>
                </c:pt>
                <c:pt idx="121">
                  <c:v>0.38905109489051093</c:v>
                </c:pt>
                <c:pt idx="122">
                  <c:v>0.4</c:v>
                </c:pt>
                <c:pt idx="123">
                  <c:v>0.40912408759124086</c:v>
                </c:pt>
                <c:pt idx="124">
                  <c:v>0.4182481751824817</c:v>
                </c:pt>
                <c:pt idx="125">
                  <c:v>0.42737226277372253</c:v>
                </c:pt>
                <c:pt idx="126">
                  <c:v>0.43649635036496337</c:v>
                </c:pt>
                <c:pt idx="127">
                  <c:v>0.43649635036496337</c:v>
                </c:pt>
                <c:pt idx="128">
                  <c:v>0.43649635036496337</c:v>
                </c:pt>
                <c:pt idx="129">
                  <c:v>0.43649635036496337</c:v>
                </c:pt>
                <c:pt idx="130">
                  <c:v>0.43649635036496337</c:v>
                </c:pt>
                <c:pt idx="131">
                  <c:v>0.43649635036496337</c:v>
                </c:pt>
                <c:pt idx="132">
                  <c:v>0.43649635036496337</c:v>
                </c:pt>
                <c:pt idx="133">
                  <c:v>0.43649635036496337</c:v>
                </c:pt>
                <c:pt idx="134">
                  <c:v>0.43649635036496337</c:v>
                </c:pt>
                <c:pt idx="135">
                  <c:v>0.43649635036496337</c:v>
                </c:pt>
                <c:pt idx="136">
                  <c:v>0.43649635036496337</c:v>
                </c:pt>
                <c:pt idx="137">
                  <c:v>0.43649635036496337</c:v>
                </c:pt>
                <c:pt idx="138">
                  <c:v>0.43649635036496337</c:v>
                </c:pt>
                <c:pt idx="139">
                  <c:v>0.43649635036496337</c:v>
                </c:pt>
                <c:pt idx="140">
                  <c:v>0.43649635036496337</c:v>
                </c:pt>
                <c:pt idx="141">
                  <c:v>0.43649635036496337</c:v>
                </c:pt>
                <c:pt idx="142">
                  <c:v>0.43649635036496337</c:v>
                </c:pt>
                <c:pt idx="143">
                  <c:v>0.43649635036496337</c:v>
                </c:pt>
                <c:pt idx="144">
                  <c:v>0.43649635036496337</c:v>
                </c:pt>
                <c:pt idx="145">
                  <c:v>0.43649635036496337</c:v>
                </c:pt>
                <c:pt idx="146">
                  <c:v>0.43649635036496337</c:v>
                </c:pt>
                <c:pt idx="147">
                  <c:v>0.43649635036496337</c:v>
                </c:pt>
                <c:pt idx="148">
                  <c:v>0.43649635036496337</c:v>
                </c:pt>
                <c:pt idx="149">
                  <c:v>0.43649635036496337</c:v>
                </c:pt>
                <c:pt idx="150">
                  <c:v>0.43649635036496337</c:v>
                </c:pt>
                <c:pt idx="151">
                  <c:v>0.43649635036496337</c:v>
                </c:pt>
                <c:pt idx="152">
                  <c:v>0.43649635036496337</c:v>
                </c:pt>
                <c:pt idx="153">
                  <c:v>0.43649635036496337</c:v>
                </c:pt>
              </c:numCache>
            </c:numRef>
          </c:val>
          <c:smooth val="0"/>
          <c:extLst>
            <c:ext xmlns:c16="http://schemas.microsoft.com/office/drawing/2014/chart" uri="{C3380CC4-5D6E-409C-BE32-E72D297353CC}">
              <c16:uniqueId val="{00000002-62FE-45AF-8A38-4F464A6C48C0}"/>
            </c:ext>
          </c:extLst>
        </c:ser>
        <c:ser>
          <c:idx val="3"/>
          <c:order val="3"/>
          <c:tx>
            <c:v>Management Allowed Depletion</c:v>
          </c:tx>
          <c:spPr>
            <a:ln>
              <a:solidFill>
                <a:srgbClr val="FF0000"/>
              </a:solidFill>
              <a:prstDash val="dash"/>
            </a:ln>
          </c:spPr>
          <c:marker>
            <c:symbol val="none"/>
          </c:marker>
          <c:val>
            <c:numRef>
              <c:f>Sheet1_MN_Inch!$U$8:$U$161</c:f>
              <c:numCache>
                <c:formatCode>0%</c:formatCode>
                <c:ptCount val="15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numCache>
            </c:numRef>
          </c:val>
          <c:smooth val="0"/>
          <c:extLst>
            <c:ext xmlns:c16="http://schemas.microsoft.com/office/drawing/2014/chart" uri="{C3380CC4-5D6E-409C-BE32-E72D297353CC}">
              <c16:uniqueId val="{00000003-62FE-45AF-8A38-4F464A6C48C0}"/>
            </c:ext>
          </c:extLst>
        </c:ser>
        <c:dLbls>
          <c:showLegendKey val="0"/>
          <c:showVal val="0"/>
          <c:showCatName val="0"/>
          <c:showSerName val="0"/>
          <c:showPercent val="0"/>
          <c:showBubbleSize val="0"/>
        </c:dLbls>
        <c:marker val="1"/>
        <c:smooth val="0"/>
        <c:axId val="247600552"/>
        <c:axId val="248366152"/>
      </c:lineChart>
      <c:dateAx>
        <c:axId val="247600552"/>
        <c:scaling>
          <c:orientation val="minMax"/>
          <c:min val="39934"/>
        </c:scaling>
        <c:delete val="0"/>
        <c:axPos val="t"/>
        <c:majorGridlines>
          <c:spPr>
            <a:ln>
              <a:solidFill>
                <a:schemeClr val="tx1"/>
              </a:solidFill>
              <a:prstDash val="lgDash"/>
            </a:ln>
          </c:spPr>
        </c:majorGridlines>
        <c:minorGridlines>
          <c:spPr>
            <a:ln>
              <a:prstDash val="lgDash"/>
            </a:ln>
          </c:spPr>
        </c:minorGridlines>
        <c:numFmt formatCode="m/d;@" sourceLinked="0"/>
        <c:majorTickMark val="out"/>
        <c:minorTickMark val="none"/>
        <c:tickLblPos val="high"/>
        <c:crossAx val="248366152"/>
        <c:crosses val="autoZero"/>
        <c:auto val="1"/>
        <c:lblOffset val="100"/>
        <c:baseTimeUnit val="days"/>
        <c:majorUnit val="14"/>
        <c:majorTimeUnit val="days"/>
        <c:minorUnit val="7"/>
        <c:minorTimeUnit val="days"/>
      </c:dateAx>
      <c:valAx>
        <c:axId val="248366152"/>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a:t>
                </a:r>
                <a:r>
                  <a:rPr lang="en-US" sz="1200" b="0" i="0" u="none" strike="noStrike" baseline="0">
                    <a:effectLst/>
                  </a:rPr>
                  <a:t> or Management Allowed Depletion </a:t>
                </a:r>
                <a:r>
                  <a:rPr lang="en-US"/>
                  <a:t>(%)</a:t>
                </a:r>
              </a:p>
            </c:rich>
          </c:tx>
          <c:overlay val="0"/>
        </c:title>
        <c:numFmt formatCode="0%" sourceLinked="1"/>
        <c:majorTickMark val="out"/>
        <c:minorTickMark val="none"/>
        <c:tickLblPos val="nextTo"/>
        <c:crossAx val="247600552"/>
        <c:crosses val="autoZero"/>
        <c:crossBetween val="between"/>
        <c:majorUnit val="0.1"/>
        <c:minorUnit val="0.05"/>
      </c:valAx>
      <c:valAx>
        <c:axId val="144957712"/>
        <c:scaling>
          <c:orientation val="minMax"/>
          <c:max val="5"/>
          <c:min val="0"/>
        </c:scaling>
        <c:delete val="0"/>
        <c:axPos val="r"/>
        <c:title>
          <c:tx>
            <c:rich>
              <a:bodyPr rot="-5400000" vert="horz"/>
              <a:lstStyle/>
              <a:p>
                <a:pPr>
                  <a:defRPr/>
                </a:pPr>
                <a:r>
                  <a:rPr lang="en-US"/>
                  <a:t>Rain or Irrigation (inch)</a:t>
                </a:r>
              </a:p>
            </c:rich>
          </c:tx>
          <c:overlay val="0"/>
        </c:title>
        <c:numFmt formatCode="0" sourceLinked="0"/>
        <c:majorTickMark val="out"/>
        <c:minorTickMark val="none"/>
        <c:tickLblPos val="nextTo"/>
        <c:crossAx val="305604184"/>
        <c:crosses val="max"/>
        <c:crossBetween val="between"/>
        <c:majorUnit val="1"/>
        <c:minorUnit val="0.5"/>
      </c:valAx>
      <c:dateAx>
        <c:axId val="305604184"/>
        <c:scaling>
          <c:orientation val="minMax"/>
        </c:scaling>
        <c:delete val="1"/>
        <c:axPos val="b"/>
        <c:numFmt formatCode="[$-409]d\-mmm\-yy;@" sourceLinked="1"/>
        <c:majorTickMark val="out"/>
        <c:minorTickMark val="none"/>
        <c:tickLblPos val="none"/>
        <c:crossAx val="144957712"/>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Sheet1_MN_Inch!$B$4</c:f>
          <c:strCache>
            <c:ptCount val="1"/>
            <c:pt idx="0">
              <c:v>Smith's NE 29, Madison Twp, 2016 Corn</c:v>
            </c:pt>
          </c:strCache>
        </c:strRef>
      </c:tx>
      <c:overlay val="0"/>
    </c:title>
    <c:autoTitleDeleted val="0"/>
    <c:plotArea>
      <c:layout/>
      <c:barChart>
        <c:barDir val="col"/>
        <c:grouping val="clustered"/>
        <c:varyColors val="0"/>
        <c:ser>
          <c:idx val="1"/>
          <c:order val="0"/>
          <c:tx>
            <c:v>Rain</c:v>
          </c:tx>
          <c:spPr>
            <a:solidFill>
              <a:schemeClr val="tx1"/>
            </a:solidFill>
            <a:ln w="28575">
              <a:solidFill>
                <a:schemeClr val="tx1"/>
              </a:solidFill>
            </a:ln>
          </c:spPr>
          <c:invertIfNegative val="0"/>
          <c:cat>
            <c:numRef>
              <c:f>Sheet1_MN_Inch!Chart_X_Date</c:f>
              <c:numCache>
                <c:formatCode>m/d/yyyy</c:formatCode>
                <c:ptCount val="14"/>
                <c:pt idx="0">
                  <c:v>40001</c:v>
                </c:pt>
                <c:pt idx="1">
                  <c:v>40002</c:v>
                </c:pt>
                <c:pt idx="2">
                  <c:v>40003</c:v>
                </c:pt>
                <c:pt idx="3">
                  <c:v>40004</c:v>
                </c:pt>
                <c:pt idx="4">
                  <c:v>40005</c:v>
                </c:pt>
                <c:pt idx="5">
                  <c:v>40006</c:v>
                </c:pt>
                <c:pt idx="6">
                  <c:v>40007</c:v>
                </c:pt>
                <c:pt idx="7">
                  <c:v>40008</c:v>
                </c:pt>
                <c:pt idx="8">
                  <c:v>40009</c:v>
                </c:pt>
                <c:pt idx="9">
                  <c:v>40010</c:v>
                </c:pt>
                <c:pt idx="10">
                  <c:v>40011</c:v>
                </c:pt>
                <c:pt idx="11">
                  <c:v>40012</c:v>
                </c:pt>
                <c:pt idx="12">
                  <c:v>40013</c:v>
                </c:pt>
                <c:pt idx="13">
                  <c:v>40014</c:v>
                </c:pt>
              </c:numCache>
            </c:numRef>
          </c:cat>
          <c:val>
            <c:numRef>
              <c:f>Sheet1_MN_Inch!Chart_Y_Rain</c:f>
              <c:numCache>
                <c:formatCode>0.00</c:formatCode>
                <c:ptCount val="14"/>
              </c:numCache>
            </c:numRef>
          </c:val>
          <c:extLst>
            <c:ext xmlns:c16="http://schemas.microsoft.com/office/drawing/2014/chart" uri="{C3380CC4-5D6E-409C-BE32-E72D297353CC}">
              <c16:uniqueId val="{00000000-62CF-4194-88B4-4583FEA327BA}"/>
            </c:ext>
          </c:extLst>
        </c:ser>
        <c:ser>
          <c:idx val="2"/>
          <c:order val="1"/>
          <c:tx>
            <c:v>Irrigation</c:v>
          </c:tx>
          <c:spPr>
            <a:pattFill prst="ltUpDiag">
              <a:fgClr>
                <a:schemeClr val="tx1"/>
              </a:fgClr>
              <a:bgClr>
                <a:schemeClr val="bg1"/>
              </a:bgClr>
            </a:pattFill>
            <a:ln w="6350">
              <a:solidFill>
                <a:sysClr val="windowText" lastClr="000000"/>
              </a:solidFill>
              <a:prstDash val="solid"/>
            </a:ln>
          </c:spPr>
          <c:invertIfNegative val="0"/>
          <c:cat>
            <c:numRef>
              <c:f>Sheet1_MN_Inch!Chart_X_Date</c:f>
              <c:numCache>
                <c:formatCode>m/d/yyyy</c:formatCode>
                <c:ptCount val="14"/>
                <c:pt idx="0">
                  <c:v>40001</c:v>
                </c:pt>
                <c:pt idx="1">
                  <c:v>40002</c:v>
                </c:pt>
                <c:pt idx="2">
                  <c:v>40003</c:v>
                </c:pt>
                <c:pt idx="3">
                  <c:v>40004</c:v>
                </c:pt>
                <c:pt idx="4">
                  <c:v>40005</c:v>
                </c:pt>
                <c:pt idx="5">
                  <c:v>40006</c:v>
                </c:pt>
                <c:pt idx="6">
                  <c:v>40007</c:v>
                </c:pt>
                <c:pt idx="7">
                  <c:v>40008</c:v>
                </c:pt>
                <c:pt idx="8">
                  <c:v>40009</c:v>
                </c:pt>
                <c:pt idx="9">
                  <c:v>40010</c:v>
                </c:pt>
                <c:pt idx="10">
                  <c:v>40011</c:v>
                </c:pt>
                <c:pt idx="11">
                  <c:v>40012</c:v>
                </c:pt>
                <c:pt idx="12">
                  <c:v>40013</c:v>
                </c:pt>
                <c:pt idx="13">
                  <c:v>40014</c:v>
                </c:pt>
              </c:numCache>
            </c:numRef>
          </c:cat>
          <c:val>
            <c:numRef>
              <c:f>Sheet1_MN_Inch!Chart_Y_Irrigation</c:f>
              <c:numCache>
                <c:formatCode>0.00</c:formatCode>
                <c:ptCount val="14"/>
                <c:pt idx="2">
                  <c:v>1.25</c:v>
                </c:pt>
                <c:pt idx="7">
                  <c:v>1.25</c:v>
                </c:pt>
                <c:pt idx="12">
                  <c:v>1.25</c:v>
                </c:pt>
              </c:numCache>
            </c:numRef>
          </c:val>
          <c:extLst>
            <c:ext xmlns:c16="http://schemas.microsoft.com/office/drawing/2014/chart" uri="{C3380CC4-5D6E-409C-BE32-E72D297353CC}">
              <c16:uniqueId val="{00000001-62CF-4194-88B4-4583FEA327BA}"/>
            </c:ext>
          </c:extLst>
        </c:ser>
        <c:dLbls>
          <c:showLegendKey val="0"/>
          <c:showVal val="0"/>
          <c:showCatName val="0"/>
          <c:showSerName val="0"/>
          <c:showPercent val="0"/>
          <c:showBubbleSize val="0"/>
        </c:dLbls>
        <c:gapWidth val="0"/>
        <c:axId val="305606144"/>
        <c:axId val="305605752"/>
      </c:barChart>
      <c:lineChart>
        <c:grouping val="standard"/>
        <c:varyColors val="0"/>
        <c:ser>
          <c:idx val="0"/>
          <c:order val="2"/>
          <c:tx>
            <c:v>Soil Water Deficit</c:v>
          </c:tx>
          <c:spPr>
            <a:ln w="28575">
              <a:noFill/>
            </a:ln>
          </c:spPr>
          <c:marker>
            <c:symbol val="diamond"/>
            <c:size val="10"/>
            <c:spPr>
              <a:solidFill>
                <a:schemeClr val="tx1"/>
              </a:solidFill>
              <a:ln>
                <a:solidFill>
                  <a:schemeClr val="tx1"/>
                </a:solidFill>
              </a:ln>
            </c:spPr>
          </c:marker>
          <c:cat>
            <c:numRef>
              <c:f>Sheet1_MN_Inch!Chart_X_Date</c:f>
              <c:numCache>
                <c:formatCode>m/d/yyyy</c:formatCode>
                <c:ptCount val="14"/>
                <c:pt idx="0">
                  <c:v>40001</c:v>
                </c:pt>
                <c:pt idx="1">
                  <c:v>40002</c:v>
                </c:pt>
                <c:pt idx="2">
                  <c:v>40003</c:v>
                </c:pt>
                <c:pt idx="3">
                  <c:v>40004</c:v>
                </c:pt>
                <c:pt idx="4">
                  <c:v>40005</c:v>
                </c:pt>
                <c:pt idx="5">
                  <c:v>40006</c:v>
                </c:pt>
                <c:pt idx="6">
                  <c:v>40007</c:v>
                </c:pt>
                <c:pt idx="7">
                  <c:v>40008</c:v>
                </c:pt>
                <c:pt idx="8">
                  <c:v>40009</c:v>
                </c:pt>
                <c:pt idx="9">
                  <c:v>40010</c:v>
                </c:pt>
                <c:pt idx="10">
                  <c:v>40011</c:v>
                </c:pt>
                <c:pt idx="11">
                  <c:v>40012</c:v>
                </c:pt>
                <c:pt idx="12">
                  <c:v>40013</c:v>
                </c:pt>
                <c:pt idx="13">
                  <c:v>40014</c:v>
                </c:pt>
              </c:numCache>
            </c:numRef>
          </c:cat>
          <c:val>
            <c:numRef>
              <c:f>Sheet1_MN_Inch!Chart_Y_SWDP</c:f>
              <c:numCache>
                <c:formatCode>0%</c:formatCode>
                <c:ptCount val="14"/>
                <c:pt idx="0">
                  <c:v>0.38868613138686126</c:v>
                </c:pt>
                <c:pt idx="1">
                  <c:v>0.43248175182481752</c:v>
                </c:pt>
                <c:pt idx="2">
                  <c:v>0.24817518248175185</c:v>
                </c:pt>
                <c:pt idx="3">
                  <c:v>0.29014598540145986</c:v>
                </c:pt>
                <c:pt idx="4">
                  <c:v>0.33211678832116792</c:v>
                </c:pt>
                <c:pt idx="5">
                  <c:v>0.38138686131386862</c:v>
                </c:pt>
                <c:pt idx="6">
                  <c:v>0.43065693430656937</c:v>
                </c:pt>
                <c:pt idx="7">
                  <c:v>0.2518248175182482</c:v>
                </c:pt>
                <c:pt idx="8">
                  <c:v>0.30109489051094895</c:v>
                </c:pt>
                <c:pt idx="9">
                  <c:v>0.34306569343065696</c:v>
                </c:pt>
                <c:pt idx="10">
                  <c:v>0.38321167883211688</c:v>
                </c:pt>
                <c:pt idx="11">
                  <c:v>0.42335766423357674</c:v>
                </c:pt>
                <c:pt idx="12">
                  <c:v>0.23540145985401476</c:v>
                </c:pt>
                <c:pt idx="13">
                  <c:v>0.27554744525547459</c:v>
                </c:pt>
              </c:numCache>
            </c:numRef>
          </c:val>
          <c:smooth val="0"/>
          <c:extLst>
            <c:ext xmlns:c16="http://schemas.microsoft.com/office/drawing/2014/chart" uri="{C3380CC4-5D6E-409C-BE32-E72D297353CC}">
              <c16:uniqueId val="{00000002-62CF-4194-88B4-4583FEA327BA}"/>
            </c:ext>
          </c:extLst>
        </c:ser>
        <c:ser>
          <c:idx val="3"/>
          <c:order val="3"/>
          <c:tx>
            <c:v>Management Allowed Depletion</c:v>
          </c:tx>
          <c:spPr>
            <a:ln>
              <a:solidFill>
                <a:srgbClr val="FF0000"/>
              </a:solidFill>
              <a:prstDash val="dash"/>
            </a:ln>
          </c:spPr>
          <c:marker>
            <c:symbol val="none"/>
          </c:marker>
          <c:val>
            <c:numRef>
              <c:f>Sheet1_MN_Inch!Chart_Y_MAD</c:f>
              <c:numCache>
                <c:formatCode>0%</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smooth val="0"/>
          <c:extLst>
            <c:ext xmlns:c16="http://schemas.microsoft.com/office/drawing/2014/chart" uri="{C3380CC4-5D6E-409C-BE32-E72D297353CC}">
              <c16:uniqueId val="{00000003-62CF-4194-88B4-4583FEA327BA}"/>
            </c:ext>
          </c:extLst>
        </c:ser>
        <c:dLbls>
          <c:showLegendKey val="0"/>
          <c:showVal val="0"/>
          <c:showCatName val="0"/>
          <c:showSerName val="0"/>
          <c:showPercent val="0"/>
          <c:showBubbleSize val="0"/>
        </c:dLbls>
        <c:marker val="1"/>
        <c:smooth val="0"/>
        <c:axId val="305604968"/>
        <c:axId val="305605360"/>
      </c:lineChart>
      <c:dateAx>
        <c:axId val="305604968"/>
        <c:scaling>
          <c:orientation val="minMax"/>
        </c:scaling>
        <c:delete val="0"/>
        <c:axPos val="t"/>
        <c:majorGridlines>
          <c:spPr>
            <a:ln>
              <a:noFill/>
              <a:prstDash val="sysDash"/>
            </a:ln>
          </c:spPr>
        </c:majorGridlines>
        <c:minorGridlines>
          <c:spPr>
            <a:ln>
              <a:noFill/>
            </a:ln>
          </c:spPr>
        </c:minorGridlines>
        <c:numFmt formatCode="m/d;@" sourceLinked="0"/>
        <c:majorTickMark val="out"/>
        <c:minorTickMark val="none"/>
        <c:tickLblPos val="high"/>
        <c:crossAx val="305605360"/>
        <c:crosses val="autoZero"/>
        <c:auto val="1"/>
        <c:lblOffset val="100"/>
        <c:baseTimeUnit val="days"/>
      </c:dateAx>
      <c:valAx>
        <c:axId val="305605360"/>
        <c:scaling>
          <c:orientation val="maxMin"/>
          <c:max val="1"/>
          <c:min val="0"/>
        </c:scaling>
        <c:delete val="0"/>
        <c:axPos val="l"/>
        <c:majorGridlines>
          <c:spPr>
            <a:ln>
              <a:solidFill>
                <a:schemeClr val="tx1"/>
              </a:solidFill>
              <a:prstDash val="lgDash"/>
            </a:ln>
          </c:spPr>
        </c:majorGridlines>
        <c:title>
          <c:tx>
            <c:rich>
              <a:bodyPr rot="-5400000" vert="horz"/>
              <a:lstStyle/>
              <a:p>
                <a:pPr>
                  <a:defRPr/>
                </a:pPr>
                <a:r>
                  <a:rPr lang="en-US"/>
                  <a:t>Soil Water Deficit </a:t>
                </a:r>
                <a:r>
                  <a:rPr lang="en-US" sz="1200" b="0" i="0" u="none" strike="noStrike" baseline="0">
                    <a:effectLst/>
                  </a:rPr>
                  <a:t>or Management Allowed Depletion </a:t>
                </a:r>
                <a:r>
                  <a:rPr lang="en-US"/>
                  <a:t>(%)</a:t>
                </a:r>
              </a:p>
            </c:rich>
          </c:tx>
          <c:overlay val="0"/>
        </c:title>
        <c:numFmt formatCode="0%" sourceLinked="1"/>
        <c:majorTickMark val="out"/>
        <c:minorTickMark val="none"/>
        <c:tickLblPos val="nextTo"/>
        <c:crossAx val="305604968"/>
        <c:crosses val="autoZero"/>
        <c:crossBetween val="between"/>
        <c:majorUnit val="0.1"/>
        <c:minorUnit val="0.05"/>
      </c:valAx>
      <c:valAx>
        <c:axId val="305605752"/>
        <c:scaling>
          <c:orientation val="minMax"/>
          <c:max val="5"/>
          <c:min val="0"/>
        </c:scaling>
        <c:delete val="0"/>
        <c:axPos val="r"/>
        <c:title>
          <c:tx>
            <c:rich>
              <a:bodyPr rot="-5400000" vert="horz"/>
              <a:lstStyle/>
              <a:p>
                <a:pPr>
                  <a:defRPr/>
                </a:pPr>
                <a:r>
                  <a:rPr lang="en-US"/>
                  <a:t>Rain or Irrigation (inch)</a:t>
                </a:r>
              </a:p>
            </c:rich>
          </c:tx>
          <c:overlay val="0"/>
        </c:title>
        <c:numFmt formatCode="0" sourceLinked="0"/>
        <c:majorTickMark val="out"/>
        <c:minorTickMark val="none"/>
        <c:tickLblPos val="nextTo"/>
        <c:crossAx val="305606144"/>
        <c:crosses val="max"/>
        <c:crossBetween val="between"/>
        <c:majorUnit val="1"/>
        <c:minorUnit val="0.5"/>
      </c:valAx>
      <c:dateAx>
        <c:axId val="305606144"/>
        <c:scaling>
          <c:orientation val="minMax"/>
        </c:scaling>
        <c:delete val="1"/>
        <c:axPos val="b"/>
        <c:numFmt formatCode="m/d/yyyy" sourceLinked="1"/>
        <c:majorTickMark val="out"/>
        <c:minorTickMark val="none"/>
        <c:tickLblPos val="none"/>
        <c:crossAx val="305605752"/>
        <c:crosses val="autoZero"/>
        <c:auto val="1"/>
        <c:lblOffset val="100"/>
        <c:baseTimeUnit val="days"/>
      </c:dateAx>
      <c:spPr>
        <a:ln>
          <a:solidFill>
            <a:schemeClr val="tx1"/>
          </a:solidFill>
        </a:ln>
      </c:spPr>
    </c:plotArea>
    <c:legend>
      <c:legendPos val="b"/>
      <c:overlay val="0"/>
    </c:legend>
    <c:plotVisOnly val="1"/>
    <c:dispBlanksAs val="gap"/>
    <c:showDLblsOverMax val="0"/>
  </c:chart>
  <c:spPr>
    <a:ln>
      <a:noFill/>
    </a:ln>
  </c:spPr>
  <c:txPr>
    <a:bodyPr/>
    <a:lstStyle/>
    <a:p>
      <a:pPr>
        <a:defRPr sz="1200" b="0">
          <a:latin typeface="Arial" pitchFamily="34" charset="0"/>
          <a:cs typeface="Arial" pitchFamily="34" charset="0"/>
        </a:defRPr>
      </a:pPr>
      <a:endParaRPr lang="en-US"/>
    </a:p>
  </c:txPr>
  <c:printSettings>
    <c:headerFooter>
      <c:oddHeader>&amp;R&amp;D &amp;T</c:oddHeader>
      <c:oddFooter>&amp;LPath: &amp;Z
File: &amp;F
Tab: &amp;A</c:oddFooter>
    </c:headerFooter>
    <c:pageMargins b="0.75000000000000799" l="0.70000000000000095" r="0.70000000000000095" t="0.75000000000000799" header="0.3" footer="0.3"/>
    <c:pageSetup orientation="landscape"/>
  </c:printSettings>
</c:chartSpace>
</file>

<file path=xl/ctrlProps/ctrlProp1.xml><?xml version="1.0" encoding="utf-8"?>
<formControlPr xmlns="http://schemas.microsoft.com/office/spreadsheetml/2009/9/main" objectType="Scroll" dx="16" fmlaLink="$CC$474" horiz="1" max="153" min="1" page="10" val="14"/>
</file>

<file path=xl/ctrlProps/ctrlProp2.xml><?xml version="1.0" encoding="utf-8"?>
<formControlPr xmlns="http://schemas.microsoft.com/office/spreadsheetml/2009/9/main" objectType="Scroll" dx="16" fmlaLink="$CJ$475" horiz="1" max="153" min="1" page="10" val="68"/>
</file>

<file path=xl/ctrlProps/ctrlProp3.xml><?xml version="1.0" encoding="utf-8"?>
<formControlPr xmlns="http://schemas.microsoft.com/office/spreadsheetml/2009/9/main" objectType="Scroll" dx="16" fmlaLink="$CC$474" horiz="1" max="153" min="1" page="10" val="14"/>
</file>

<file path=xl/ctrlProps/ctrlProp4.xml><?xml version="1.0" encoding="utf-8"?>
<formControlPr xmlns="http://schemas.microsoft.com/office/spreadsheetml/2009/9/main" objectType="Scroll" dx="16" fmlaLink="$CJ$475" horiz="1" max="153" min="1" page="10" val="68"/>
</file>

<file path=xl/ctrlProps/ctrlProp5.xml><?xml version="1.0" encoding="utf-8"?>
<formControlPr xmlns="http://schemas.microsoft.com/office/spreadsheetml/2009/9/main" objectType="Scroll" dx="16" fmlaLink="$CC$474" horiz="1" max="153" min="1" page="10" val="14"/>
</file>

<file path=xl/ctrlProps/ctrlProp6.xml><?xml version="1.0" encoding="utf-8"?>
<formControlPr xmlns="http://schemas.microsoft.com/office/spreadsheetml/2009/9/main" objectType="Scroll" dx="16" fmlaLink="$CJ$475" horiz="1" max="153" min="1" page="10" val="68"/>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57150</xdr:colOff>
      <xdr:row>400</xdr:row>
      <xdr:rowOff>19050</xdr:rowOff>
    </xdr:from>
    <xdr:to>
      <xdr:col>92</xdr:col>
      <xdr:colOff>314325</xdr:colOff>
      <xdr:row>436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78</xdr:col>
      <xdr:colOff>47625</xdr:colOff>
      <xdr:row>437</xdr:row>
      <xdr:rowOff>0</xdr:rowOff>
    </xdr:from>
    <xdr:to>
      <xdr:col>92</xdr:col>
      <xdr:colOff>304800</xdr:colOff>
      <xdr:row>472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81</xdr:col>
          <xdr:colOff>38100</xdr:colOff>
          <xdr:row>473</xdr:row>
          <xdr:rowOff>38100</xdr:rowOff>
        </xdr:from>
        <xdr:to>
          <xdr:col>84</xdr:col>
          <xdr:colOff>180975</xdr:colOff>
          <xdr:row>474</xdr:row>
          <xdr:rowOff>142875</xdr:rowOff>
        </xdr:to>
        <xdr:sp macro="" textlink="">
          <xdr:nvSpPr>
            <xdr:cNvPr id="3127" name="Scroll Bar 55" hidden="1">
              <a:extLst>
                <a:ext uri="{63B3BB69-23CF-44E3-9099-C40C66FF867C}">
                  <a14:compatExt spid="_x0000_s31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47625</xdr:colOff>
          <xdr:row>473</xdr:row>
          <xdr:rowOff>47625</xdr:rowOff>
        </xdr:from>
        <xdr:to>
          <xdr:col>91</xdr:col>
          <xdr:colOff>200025</xdr:colOff>
          <xdr:row>474</xdr:row>
          <xdr:rowOff>152400</xdr:rowOff>
        </xdr:to>
        <xdr:sp macro="" textlink="">
          <xdr:nvSpPr>
            <xdr:cNvPr id="3128" name="Scroll Bar 56" hidden="1">
              <a:extLst>
                <a:ext uri="{63B3BB69-23CF-44E3-9099-C40C66FF867C}">
                  <a14:compatExt spid="_x0000_s312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78</xdr:col>
      <xdr:colOff>28575</xdr:colOff>
      <xdr:row>400</xdr:row>
      <xdr:rowOff>19050</xdr:rowOff>
    </xdr:from>
    <xdr:to>
      <xdr:col>92</xdr:col>
      <xdr:colOff>285750</xdr:colOff>
      <xdr:row>436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78</xdr:col>
      <xdr:colOff>0</xdr:colOff>
      <xdr:row>437</xdr:row>
      <xdr:rowOff>0</xdr:rowOff>
    </xdr:from>
    <xdr:to>
      <xdr:col>92</xdr:col>
      <xdr:colOff>257175</xdr:colOff>
      <xdr:row>472</xdr:row>
      <xdr:rowOff>147637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81</xdr:col>
          <xdr:colOff>38100</xdr:colOff>
          <xdr:row>473</xdr:row>
          <xdr:rowOff>19050</xdr:rowOff>
        </xdr:from>
        <xdr:to>
          <xdr:col>84</xdr:col>
          <xdr:colOff>180975</xdr:colOff>
          <xdr:row>474</xdr:row>
          <xdr:rowOff>142875</xdr:rowOff>
        </xdr:to>
        <xdr:sp macro="" textlink="">
          <xdr:nvSpPr>
            <xdr:cNvPr id="2168" name="Scroll Bar 1144" hidden="1">
              <a:extLst>
                <a:ext uri="{63B3BB69-23CF-44E3-9099-C40C66FF867C}">
                  <a14:compatExt spid="_x0000_s21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57150</xdr:colOff>
          <xdr:row>473</xdr:row>
          <xdr:rowOff>28575</xdr:rowOff>
        </xdr:from>
        <xdr:to>
          <xdr:col>91</xdr:col>
          <xdr:colOff>209550</xdr:colOff>
          <xdr:row>474</xdr:row>
          <xdr:rowOff>142875</xdr:rowOff>
        </xdr:to>
        <xdr:sp macro="" textlink="">
          <xdr:nvSpPr>
            <xdr:cNvPr id="2169" name="Scroll Bar 1145" hidden="1">
              <a:extLst>
                <a:ext uri="{63B3BB69-23CF-44E3-9099-C40C66FF867C}">
                  <a14:compatExt spid="_x0000_s216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52</xdr:col>
      <xdr:colOff>47625</xdr:colOff>
      <xdr:row>359</xdr:row>
      <xdr:rowOff>85725</xdr:rowOff>
    </xdr:from>
    <xdr:to>
      <xdr:col>76</xdr:col>
      <xdr:colOff>247650</xdr:colOff>
      <xdr:row>391</xdr:row>
      <xdr:rowOff>152400</xdr:rowOff>
    </xdr:to>
    <xdr:pic>
      <xdr:nvPicPr>
        <xdr:cNvPr id="5162"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34985325" y="59712225"/>
          <a:ext cx="9572625" cy="5248275"/>
        </a:xfrm>
        <a:prstGeom prst="rect">
          <a:avLst/>
        </a:prstGeom>
        <a:noFill/>
        <a:ln w="1">
          <a:noFill/>
          <a:miter lim="800000"/>
          <a:headEnd/>
          <a:tailEnd type="none" w="med" len="med"/>
        </a:ln>
        <a:effectLst/>
      </xdr:spPr>
    </xdr:pic>
    <xdr:clientData/>
  </xdr:twoCellAnchor>
  <xdr:twoCellAnchor>
    <xdr:from>
      <xdr:col>57</xdr:col>
      <xdr:colOff>38100</xdr:colOff>
      <xdr:row>379</xdr:row>
      <xdr:rowOff>28575</xdr:rowOff>
    </xdr:from>
    <xdr:to>
      <xdr:col>57</xdr:col>
      <xdr:colOff>361950</xdr:colOff>
      <xdr:row>386</xdr:row>
      <xdr:rowOff>114300</xdr:rowOff>
    </xdr:to>
    <xdr:sp macro="" textlink="">
      <xdr:nvSpPr>
        <xdr:cNvPr id="4" name="Rectangle 3"/>
        <xdr:cNvSpPr/>
      </xdr:nvSpPr>
      <xdr:spPr>
        <a:xfrm>
          <a:off x="36880800" y="632174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53</xdr:col>
      <xdr:colOff>276226</xdr:colOff>
      <xdr:row>355</xdr:row>
      <xdr:rowOff>38100</xdr:rowOff>
    </xdr:from>
    <xdr:to>
      <xdr:col>57</xdr:col>
      <xdr:colOff>200026</xdr:colOff>
      <xdr:row>379</xdr:row>
      <xdr:rowOff>28575</xdr:rowOff>
    </xdr:to>
    <xdr:cxnSp macro="">
      <xdr:nvCxnSpPr>
        <xdr:cNvPr id="6" name="Straight Arrow Connector 5"/>
        <xdr:cNvCxnSpPr>
          <a:stCxn id="4" idx="0"/>
        </xdr:cNvCxnSpPr>
      </xdr:nvCxnSpPr>
      <xdr:spPr>
        <a:xfrm rot="16200000" flipV="1">
          <a:off x="34380488" y="60555188"/>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379</xdr:row>
      <xdr:rowOff>47625</xdr:rowOff>
    </xdr:from>
    <xdr:to>
      <xdr:col>59</xdr:col>
      <xdr:colOff>352425</xdr:colOff>
      <xdr:row>386</xdr:row>
      <xdr:rowOff>133350</xdr:rowOff>
    </xdr:to>
    <xdr:sp macro="" textlink="">
      <xdr:nvSpPr>
        <xdr:cNvPr id="7" name="Rectangle 6"/>
        <xdr:cNvSpPr/>
      </xdr:nvSpPr>
      <xdr:spPr>
        <a:xfrm>
          <a:off x="37633275" y="6323647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55</xdr:col>
      <xdr:colOff>266701</xdr:colOff>
      <xdr:row>355</xdr:row>
      <xdr:rowOff>57150</xdr:rowOff>
    </xdr:from>
    <xdr:to>
      <xdr:col>59</xdr:col>
      <xdr:colOff>190501</xdr:colOff>
      <xdr:row>379</xdr:row>
      <xdr:rowOff>47625</xdr:rowOff>
    </xdr:to>
    <xdr:cxnSp macro="">
      <xdr:nvCxnSpPr>
        <xdr:cNvPr id="8" name="Straight Arrow Connector 7"/>
        <xdr:cNvCxnSpPr>
          <a:stCxn id="7" idx="0"/>
        </xdr:cNvCxnSpPr>
      </xdr:nvCxnSpPr>
      <xdr:spPr>
        <a:xfrm rot="16200000" flipV="1">
          <a:off x="35132963" y="60574238"/>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379</xdr:row>
      <xdr:rowOff>38100</xdr:rowOff>
    </xdr:from>
    <xdr:to>
      <xdr:col>58</xdr:col>
      <xdr:colOff>342900</xdr:colOff>
      <xdr:row>386</xdr:row>
      <xdr:rowOff>123825</xdr:rowOff>
    </xdr:to>
    <xdr:sp macro="" textlink="">
      <xdr:nvSpPr>
        <xdr:cNvPr id="9" name="Rectangle 8"/>
        <xdr:cNvSpPr/>
      </xdr:nvSpPr>
      <xdr:spPr>
        <a:xfrm>
          <a:off x="37242750" y="63226950"/>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54</xdr:col>
      <xdr:colOff>257176</xdr:colOff>
      <xdr:row>355</xdr:row>
      <xdr:rowOff>47625</xdr:rowOff>
    </xdr:from>
    <xdr:to>
      <xdr:col>58</xdr:col>
      <xdr:colOff>180976</xdr:colOff>
      <xdr:row>379</xdr:row>
      <xdr:rowOff>38100</xdr:rowOff>
    </xdr:to>
    <xdr:cxnSp macro="">
      <xdr:nvCxnSpPr>
        <xdr:cNvPr id="10" name="Straight Arrow Connector 9"/>
        <xdr:cNvCxnSpPr>
          <a:stCxn id="9" idx="0"/>
        </xdr:cNvCxnSpPr>
      </xdr:nvCxnSpPr>
      <xdr:spPr>
        <a:xfrm rot="16200000" flipV="1">
          <a:off x="34742438" y="60564713"/>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379</xdr:row>
      <xdr:rowOff>57150</xdr:rowOff>
    </xdr:from>
    <xdr:to>
      <xdr:col>60</xdr:col>
      <xdr:colOff>352425</xdr:colOff>
      <xdr:row>386</xdr:row>
      <xdr:rowOff>142875</xdr:rowOff>
    </xdr:to>
    <xdr:sp macro="" textlink="">
      <xdr:nvSpPr>
        <xdr:cNvPr id="11" name="Rectangle 10"/>
        <xdr:cNvSpPr/>
      </xdr:nvSpPr>
      <xdr:spPr>
        <a:xfrm>
          <a:off x="38014275" y="63246000"/>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56</xdr:col>
      <xdr:colOff>266701</xdr:colOff>
      <xdr:row>355</xdr:row>
      <xdr:rowOff>66675</xdr:rowOff>
    </xdr:from>
    <xdr:to>
      <xdr:col>60</xdr:col>
      <xdr:colOff>190501</xdr:colOff>
      <xdr:row>379</xdr:row>
      <xdr:rowOff>57150</xdr:rowOff>
    </xdr:to>
    <xdr:cxnSp macro="">
      <xdr:nvCxnSpPr>
        <xdr:cNvPr id="12" name="Straight Arrow Connector 11"/>
        <xdr:cNvCxnSpPr>
          <a:stCxn id="11" idx="0"/>
        </xdr:cNvCxnSpPr>
      </xdr:nvCxnSpPr>
      <xdr:spPr>
        <a:xfrm rot="16200000" flipV="1">
          <a:off x="35513963" y="60583763"/>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238125</xdr:colOff>
      <xdr:row>379</xdr:row>
      <xdr:rowOff>66675</xdr:rowOff>
    </xdr:from>
    <xdr:to>
      <xdr:col>70</xdr:col>
      <xdr:colOff>180975</xdr:colOff>
      <xdr:row>386</xdr:row>
      <xdr:rowOff>152400</xdr:rowOff>
    </xdr:to>
    <xdr:sp macro="" textlink="">
      <xdr:nvSpPr>
        <xdr:cNvPr id="13" name="Rectangle 12"/>
        <xdr:cNvSpPr/>
      </xdr:nvSpPr>
      <xdr:spPr>
        <a:xfrm>
          <a:off x="41652825"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57</xdr:col>
      <xdr:colOff>190501</xdr:colOff>
      <xdr:row>355</xdr:row>
      <xdr:rowOff>57150</xdr:rowOff>
    </xdr:from>
    <xdr:to>
      <xdr:col>70</xdr:col>
      <xdr:colOff>19051</xdr:colOff>
      <xdr:row>379</xdr:row>
      <xdr:rowOff>66675</xdr:rowOff>
    </xdr:to>
    <xdr:cxnSp macro="">
      <xdr:nvCxnSpPr>
        <xdr:cNvPr id="14" name="Straight Arrow Connector 13"/>
        <xdr:cNvCxnSpPr>
          <a:stCxn id="13" idx="0"/>
        </xdr:cNvCxnSpPr>
      </xdr:nvCxnSpPr>
      <xdr:spPr>
        <a:xfrm rot="16200000" flipV="1">
          <a:off x="37476113" y="58916888"/>
          <a:ext cx="3895725" cy="478155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266700</xdr:colOff>
      <xdr:row>379</xdr:row>
      <xdr:rowOff>66675</xdr:rowOff>
    </xdr:from>
    <xdr:to>
      <xdr:col>71</xdr:col>
      <xdr:colOff>209550</xdr:colOff>
      <xdr:row>386</xdr:row>
      <xdr:rowOff>152400</xdr:rowOff>
    </xdr:to>
    <xdr:sp macro="" textlink="">
      <xdr:nvSpPr>
        <xdr:cNvPr id="15" name="Rectangle 14"/>
        <xdr:cNvSpPr/>
      </xdr:nvSpPr>
      <xdr:spPr>
        <a:xfrm>
          <a:off x="42062400"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61</xdr:col>
      <xdr:colOff>28579</xdr:colOff>
      <xdr:row>355</xdr:row>
      <xdr:rowOff>19050</xdr:rowOff>
    </xdr:from>
    <xdr:to>
      <xdr:col>71</xdr:col>
      <xdr:colOff>47626</xdr:colOff>
      <xdr:row>379</xdr:row>
      <xdr:rowOff>66675</xdr:rowOff>
    </xdr:to>
    <xdr:cxnSp macro="">
      <xdr:nvCxnSpPr>
        <xdr:cNvPr id="16" name="Straight Arrow Connector 15"/>
        <xdr:cNvCxnSpPr>
          <a:stCxn id="15" idx="0"/>
        </xdr:cNvCxnSpPr>
      </xdr:nvCxnSpPr>
      <xdr:spPr>
        <a:xfrm rot="16200000" flipV="1">
          <a:off x="38342890" y="59374089"/>
          <a:ext cx="3933825" cy="3829047"/>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295275</xdr:colOff>
      <xdr:row>379</xdr:row>
      <xdr:rowOff>66675</xdr:rowOff>
    </xdr:from>
    <xdr:to>
      <xdr:col>72</xdr:col>
      <xdr:colOff>238125</xdr:colOff>
      <xdr:row>386</xdr:row>
      <xdr:rowOff>152400</xdr:rowOff>
    </xdr:to>
    <xdr:sp macro="" textlink="">
      <xdr:nvSpPr>
        <xdr:cNvPr id="17" name="Rectangle 16"/>
        <xdr:cNvSpPr/>
      </xdr:nvSpPr>
      <xdr:spPr>
        <a:xfrm>
          <a:off x="42471975" y="63255525"/>
          <a:ext cx="323850" cy="1219200"/>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64</xdr:col>
      <xdr:colOff>228603</xdr:colOff>
      <xdr:row>354</xdr:row>
      <xdr:rowOff>152400</xdr:rowOff>
    </xdr:from>
    <xdr:to>
      <xdr:col>72</xdr:col>
      <xdr:colOff>76200</xdr:colOff>
      <xdr:row>379</xdr:row>
      <xdr:rowOff>66675</xdr:rowOff>
    </xdr:to>
    <xdr:cxnSp macro="">
      <xdr:nvCxnSpPr>
        <xdr:cNvPr id="18" name="Straight Arrow Connector 17"/>
        <xdr:cNvCxnSpPr>
          <a:stCxn id="17" idx="0"/>
        </xdr:cNvCxnSpPr>
      </xdr:nvCxnSpPr>
      <xdr:spPr>
        <a:xfrm rot="16200000" flipV="1">
          <a:off x="39204902" y="59826526"/>
          <a:ext cx="3962400" cy="2895597"/>
        </a:xfrm>
        <a:prstGeom prst="straightConnector1">
          <a:avLst/>
        </a:prstGeom>
        <a:ln w="25400">
          <a:solidFill>
            <a:srgbClr val="FFC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276225</xdr:colOff>
      <xdr:row>379</xdr:row>
      <xdr:rowOff>66675</xdr:rowOff>
    </xdr:from>
    <xdr:to>
      <xdr:col>73</xdr:col>
      <xdr:colOff>219075</xdr:colOff>
      <xdr:row>386</xdr:row>
      <xdr:rowOff>152400</xdr:rowOff>
    </xdr:to>
    <xdr:sp macro="" textlink="">
      <xdr:nvSpPr>
        <xdr:cNvPr id="19" name="Rectangle 18"/>
        <xdr:cNvSpPr/>
      </xdr:nvSpPr>
      <xdr:spPr>
        <a:xfrm>
          <a:off x="42833925"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69</xdr:col>
      <xdr:colOff>76204</xdr:colOff>
      <xdr:row>355</xdr:row>
      <xdr:rowOff>0</xdr:rowOff>
    </xdr:from>
    <xdr:to>
      <xdr:col>73</xdr:col>
      <xdr:colOff>57151</xdr:colOff>
      <xdr:row>379</xdr:row>
      <xdr:rowOff>66675</xdr:rowOff>
    </xdr:to>
    <xdr:cxnSp macro="">
      <xdr:nvCxnSpPr>
        <xdr:cNvPr id="20" name="Straight Arrow Connector 19"/>
        <xdr:cNvCxnSpPr>
          <a:stCxn id="19" idx="0"/>
        </xdr:cNvCxnSpPr>
      </xdr:nvCxnSpPr>
      <xdr:spPr>
        <a:xfrm rot="16200000" flipV="1">
          <a:off x="40266940" y="60526614"/>
          <a:ext cx="3952875" cy="1504947"/>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295275</xdr:colOff>
      <xdr:row>379</xdr:row>
      <xdr:rowOff>66675</xdr:rowOff>
    </xdr:from>
    <xdr:to>
      <xdr:col>74</xdr:col>
      <xdr:colOff>238125</xdr:colOff>
      <xdr:row>386</xdr:row>
      <xdr:rowOff>152400</xdr:rowOff>
    </xdr:to>
    <xdr:sp macro="" textlink="">
      <xdr:nvSpPr>
        <xdr:cNvPr id="21" name="Rectangle 20"/>
        <xdr:cNvSpPr/>
      </xdr:nvSpPr>
      <xdr:spPr>
        <a:xfrm>
          <a:off x="43233975" y="63255525"/>
          <a:ext cx="323850" cy="1219200"/>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58</xdr:col>
      <xdr:colOff>38100</xdr:colOff>
      <xdr:row>348</xdr:row>
      <xdr:rowOff>0</xdr:rowOff>
    </xdr:from>
    <xdr:to>
      <xdr:col>61</xdr:col>
      <xdr:colOff>352425</xdr:colOff>
      <xdr:row>355</xdr:row>
      <xdr:rowOff>0</xdr:rowOff>
    </xdr:to>
    <xdr:sp macro="" textlink="">
      <xdr:nvSpPr>
        <xdr:cNvPr id="24" name="Rectangle 23"/>
        <xdr:cNvSpPr/>
      </xdr:nvSpPr>
      <xdr:spPr>
        <a:xfrm>
          <a:off x="37261800" y="58169175"/>
          <a:ext cx="1457325" cy="113347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62</xdr:col>
      <xdr:colOff>28575</xdr:colOff>
      <xdr:row>347</xdr:row>
      <xdr:rowOff>152400</xdr:rowOff>
    </xdr:from>
    <xdr:to>
      <xdr:col>65</xdr:col>
      <xdr:colOff>361950</xdr:colOff>
      <xdr:row>354</xdr:row>
      <xdr:rowOff>152400</xdr:rowOff>
    </xdr:to>
    <xdr:sp macro="" textlink="">
      <xdr:nvSpPr>
        <xdr:cNvPr id="26" name="Rectangle 25"/>
        <xdr:cNvSpPr/>
      </xdr:nvSpPr>
      <xdr:spPr>
        <a:xfrm>
          <a:off x="38776275" y="58159650"/>
          <a:ext cx="1476375" cy="1133475"/>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73</xdr:col>
      <xdr:colOff>228605</xdr:colOff>
      <xdr:row>355</xdr:row>
      <xdr:rowOff>0</xdr:rowOff>
    </xdr:from>
    <xdr:to>
      <xdr:col>74</xdr:col>
      <xdr:colOff>76201</xdr:colOff>
      <xdr:row>379</xdr:row>
      <xdr:rowOff>66675</xdr:rowOff>
    </xdr:to>
    <xdr:cxnSp macro="">
      <xdr:nvCxnSpPr>
        <xdr:cNvPr id="28" name="Straight Arrow Connector 27"/>
        <xdr:cNvCxnSpPr>
          <a:stCxn id="21" idx="0"/>
        </xdr:cNvCxnSpPr>
      </xdr:nvCxnSpPr>
      <xdr:spPr>
        <a:xfrm rot="16200000" flipV="1">
          <a:off x="41305165" y="61164790"/>
          <a:ext cx="3952875" cy="228596"/>
        </a:xfrm>
        <a:prstGeom prst="straightConnector1">
          <a:avLst/>
        </a:prstGeom>
        <a:ln w="25400">
          <a:solidFill>
            <a:srgbClr val="FFC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28575</xdr:colOff>
      <xdr:row>348</xdr:row>
      <xdr:rowOff>0</xdr:rowOff>
    </xdr:from>
    <xdr:to>
      <xdr:col>74</xdr:col>
      <xdr:colOff>361950</xdr:colOff>
      <xdr:row>355</xdr:row>
      <xdr:rowOff>0</xdr:rowOff>
    </xdr:to>
    <xdr:sp macro="" textlink="">
      <xdr:nvSpPr>
        <xdr:cNvPr id="29" name="Rectangle 28"/>
        <xdr:cNvSpPr/>
      </xdr:nvSpPr>
      <xdr:spPr>
        <a:xfrm>
          <a:off x="42205275" y="58169175"/>
          <a:ext cx="1476375" cy="1133475"/>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66</xdr:col>
      <xdr:colOff>47625</xdr:colOff>
      <xdr:row>348</xdr:row>
      <xdr:rowOff>9525</xdr:rowOff>
    </xdr:from>
    <xdr:to>
      <xdr:col>70</xdr:col>
      <xdr:colOff>361950</xdr:colOff>
      <xdr:row>355</xdr:row>
      <xdr:rowOff>9525</xdr:rowOff>
    </xdr:to>
    <xdr:sp macro="" textlink="">
      <xdr:nvSpPr>
        <xdr:cNvPr id="31" name="Rectangle 30"/>
        <xdr:cNvSpPr/>
      </xdr:nvSpPr>
      <xdr:spPr>
        <a:xfrm>
          <a:off x="40319325" y="58178700"/>
          <a:ext cx="1838325" cy="113347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61</xdr:col>
      <xdr:colOff>219074</xdr:colOff>
      <xdr:row>375</xdr:row>
      <xdr:rowOff>19049</xdr:rowOff>
    </xdr:from>
    <xdr:to>
      <xdr:col>68</xdr:col>
      <xdr:colOff>304800</xdr:colOff>
      <xdr:row>386</xdr:row>
      <xdr:rowOff>152399</xdr:rowOff>
    </xdr:to>
    <xdr:sp macro="" textlink="">
      <xdr:nvSpPr>
        <xdr:cNvPr id="33" name="Rectangle 32"/>
        <xdr:cNvSpPr/>
      </xdr:nvSpPr>
      <xdr:spPr>
        <a:xfrm>
          <a:off x="38585774" y="62398274"/>
          <a:ext cx="2752726" cy="191452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60</xdr:col>
      <xdr:colOff>180975</xdr:colOff>
      <xdr:row>388</xdr:row>
      <xdr:rowOff>95250</xdr:rowOff>
    </xdr:from>
    <xdr:to>
      <xdr:col>61</xdr:col>
      <xdr:colOff>238127</xdr:colOff>
      <xdr:row>388</xdr:row>
      <xdr:rowOff>104776</xdr:rowOff>
    </xdr:to>
    <xdr:cxnSp macro="">
      <xdr:nvCxnSpPr>
        <xdr:cNvPr id="34" name="Straight Arrow Connector 33"/>
        <xdr:cNvCxnSpPr/>
      </xdr:nvCxnSpPr>
      <xdr:spPr>
        <a:xfrm>
          <a:off x="38166675" y="64579500"/>
          <a:ext cx="438152" cy="9526"/>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180976</xdr:colOff>
      <xdr:row>386</xdr:row>
      <xdr:rowOff>142874</xdr:rowOff>
    </xdr:from>
    <xdr:to>
      <xdr:col>61</xdr:col>
      <xdr:colOff>209551</xdr:colOff>
      <xdr:row>388</xdr:row>
      <xdr:rowOff>76199</xdr:rowOff>
    </xdr:to>
    <xdr:cxnSp macro="">
      <xdr:nvCxnSpPr>
        <xdr:cNvPr id="39" name="Straight Connector 38"/>
        <xdr:cNvCxnSpPr/>
      </xdr:nvCxnSpPr>
      <xdr:spPr>
        <a:xfrm rot="10800000" flipV="1">
          <a:off x="38166676" y="64303274"/>
          <a:ext cx="409575" cy="2571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247650</xdr:colOff>
      <xdr:row>387</xdr:row>
      <xdr:rowOff>123825</xdr:rowOff>
    </xdr:from>
    <xdr:to>
      <xdr:col>75</xdr:col>
      <xdr:colOff>38100</xdr:colOff>
      <xdr:row>391</xdr:row>
      <xdr:rowOff>85725</xdr:rowOff>
    </xdr:to>
    <xdr:sp macro="" textlink="">
      <xdr:nvSpPr>
        <xdr:cNvPr id="40" name="TextBox 39"/>
        <xdr:cNvSpPr txBox="1"/>
      </xdr:nvSpPr>
      <xdr:spPr>
        <a:xfrm>
          <a:off x="38614350" y="64446150"/>
          <a:ext cx="5124450" cy="609600"/>
        </a:xfrm>
        <a:prstGeom prst="rect">
          <a:avLst/>
        </a:prstGeom>
        <a:solidFill>
          <a:schemeClr val="lt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rgbClr val="FF0000"/>
              </a:solidFill>
            </a:rPr>
            <a:t>These</a:t>
          </a:r>
          <a:r>
            <a:rPr lang="en-US" sz="1400" baseline="0">
              <a:solidFill>
                <a:srgbClr val="FF0000"/>
              </a:solidFill>
            </a:rPr>
            <a:t> s</a:t>
          </a:r>
          <a:r>
            <a:rPr lang="en-US" sz="1400">
              <a:solidFill>
                <a:srgbClr val="FF0000"/>
              </a:solidFill>
            </a:rPr>
            <a:t>ubtables for cut and regrowth periods are not used. Regrowth after cutting is  handled by a linear ET recovery function.</a:t>
          </a:r>
        </a:p>
      </xdr:txBody>
    </xdr:sp>
    <xdr:clientData/>
  </xdr:twoCellAnchor>
  <xdr:twoCellAnchor>
    <xdr:from>
      <xdr:col>78</xdr:col>
      <xdr:colOff>38100</xdr:colOff>
      <xdr:row>400</xdr:row>
      <xdr:rowOff>19050</xdr:rowOff>
    </xdr:from>
    <xdr:to>
      <xdr:col>92</xdr:col>
      <xdr:colOff>295275</xdr:colOff>
      <xdr:row>436</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78</xdr:col>
      <xdr:colOff>0</xdr:colOff>
      <xdr:row>437</xdr:row>
      <xdr:rowOff>0</xdr:rowOff>
    </xdr:from>
    <xdr:to>
      <xdr:col>92</xdr:col>
      <xdr:colOff>257175</xdr:colOff>
      <xdr:row>472</xdr:row>
      <xdr:rowOff>147638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81</xdr:col>
          <xdr:colOff>38100</xdr:colOff>
          <xdr:row>473</xdr:row>
          <xdr:rowOff>38100</xdr:rowOff>
        </xdr:from>
        <xdr:to>
          <xdr:col>84</xdr:col>
          <xdr:colOff>190500</xdr:colOff>
          <xdr:row>474</xdr:row>
          <xdr:rowOff>142875</xdr:rowOff>
        </xdr:to>
        <xdr:sp macro="" textlink="">
          <xdr:nvSpPr>
            <xdr:cNvPr id="5178" name="Scroll Bar 58" hidden="1">
              <a:extLst>
                <a:ext uri="{63B3BB69-23CF-44E3-9099-C40C66FF867C}">
                  <a14:compatExt spid="_x0000_s51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473</xdr:row>
          <xdr:rowOff>28575</xdr:rowOff>
        </xdr:from>
        <xdr:to>
          <xdr:col>91</xdr:col>
          <xdr:colOff>180975</xdr:colOff>
          <xdr:row>474</xdr:row>
          <xdr:rowOff>133350</xdr:rowOff>
        </xdr:to>
        <xdr:sp macro="" textlink="">
          <xdr:nvSpPr>
            <xdr:cNvPr id="5179" name="Scroll Bar 59" hidden="1">
              <a:extLst>
                <a:ext uri="{63B3BB69-23CF-44E3-9099-C40C66FF867C}">
                  <a14:compatExt spid="_x0000_s517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ag.ndsu.edu/pubs/ageng/irrigate/ae792.pdf" TargetMode="External"/><Relationship Id="rId7" Type="http://schemas.openxmlformats.org/officeDocument/2006/relationships/ctrlProp" Target="../ctrlProps/ctrlProp1.x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ag.ndsu.edu/pubs/ageng/irrigate/ae792.pdf" TargetMode="External"/><Relationship Id="rId7" Type="http://schemas.openxmlformats.org/officeDocument/2006/relationships/ctrlProp" Target="../ctrlProps/ctrlProp3.x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extension.umn.edu/distribution/cropsystems/DC1322.html" TargetMode="External"/><Relationship Id="rId7" Type="http://schemas.openxmlformats.org/officeDocument/2006/relationships/vmlDrawing" Target="../drawings/vmlDrawing3.v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3.xml"/><Relationship Id="rId4" Type="http://schemas.openxmlformats.org/officeDocument/2006/relationships/hyperlink" Target="http://www.extension.umn.edu/distribution/cropsystems/components/DC1322a.pdf" TargetMode="Externa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E476"/>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outlineLevelCol="1" x14ac:dyDescent="0.2"/>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5.7109375" bestFit="1"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 min="80" max="80" width="9.85546875" customWidth="1"/>
    <col min="87" max="87" width="9.7109375" bestFit="1" customWidth="1"/>
    <col min="88" max="88" width="10.5703125" bestFit="1" customWidth="1"/>
  </cols>
  <sheetData>
    <row r="1" spans="1:53" x14ac:dyDescent="0.2">
      <c r="A1" s="1" t="s">
        <v>0</v>
      </c>
      <c r="H1" s="107"/>
      <c r="I1" s="107"/>
      <c r="J1" s="107"/>
      <c r="L1" s="220" t="s">
        <v>158</v>
      </c>
      <c r="N1" s="160" t="s">
        <v>133</v>
      </c>
      <c r="P1" s="160" t="s">
        <v>134</v>
      </c>
      <c r="S1" s="182" t="s">
        <v>137</v>
      </c>
    </row>
    <row r="2" spans="1:53" x14ac:dyDescent="0.2">
      <c r="A2" s="118" t="s">
        <v>194</v>
      </c>
      <c r="E2" s="33"/>
      <c r="F2" s="34" t="s">
        <v>80</v>
      </c>
      <c r="G2" s="89"/>
      <c r="H2" s="107"/>
      <c r="I2" s="107"/>
      <c r="J2" s="107"/>
      <c r="N2" s="181" t="str">
        <f ca="1">HYPERLINK("#"&amp;MID(CELL("filename",A1),FIND("]",CELL("filename",A1))+1,256)&amp;"!"&amp;ADDRESS(ROW(Crops_and_Soils),COLUMN(Crops_and_Soils),1,TRUE),"Crops &amp; Soils")</f>
        <v>Crops &amp; Soils</v>
      </c>
      <c r="P2" s="31" t="s">
        <v>132</v>
      </c>
      <c r="S2" s="182" t="s">
        <v>159</v>
      </c>
    </row>
    <row r="3" spans="1:53" x14ac:dyDescent="0.2">
      <c r="C3" s="3"/>
      <c r="D3" s="4"/>
      <c r="E3" s="110" t="s">
        <v>113</v>
      </c>
      <c r="F3" s="111" t="s">
        <v>114</v>
      </c>
      <c r="G3" s="112" t="s">
        <v>115</v>
      </c>
      <c r="H3" s="108" t="str">
        <f>IF(Crop="Alfalfa","Show hidden columns","")</f>
        <v/>
      </c>
      <c r="K3" s="5" t="s">
        <v>2</v>
      </c>
      <c r="L3" s="27" t="s">
        <v>3</v>
      </c>
      <c r="N3" s="181" t="str">
        <f ca="1">HYPERLINK("#"&amp;MID(CELL("filename",A1),FIND("]",CELL("filename",A1))+1,256)&amp;"!"&amp;ADDRESS(ROW(ET_Tables),COLUMN(ET_Tables),1,TRUE),"ET Tables")</f>
        <v>ET Tables</v>
      </c>
      <c r="P3" s="31" t="s">
        <v>136</v>
      </c>
      <c r="Q3" s="24"/>
      <c r="R3" s="161"/>
      <c r="S3" s="182" t="s">
        <v>253</v>
      </c>
      <c r="T3" s="161"/>
      <c r="X3" s="161"/>
      <c r="Y3" s="161"/>
      <c r="Z3" s="161"/>
      <c r="AA3" s="161"/>
      <c r="AB3" s="161"/>
      <c r="AC3" s="14"/>
      <c r="AD3" s="14"/>
      <c r="AE3" s="14"/>
      <c r="AF3" s="14"/>
      <c r="AG3" s="14"/>
      <c r="AH3" s="14"/>
      <c r="AI3" s="14"/>
      <c r="AJ3" s="14"/>
      <c r="AK3" s="161"/>
      <c r="AL3" s="161"/>
      <c r="AM3" s="6"/>
      <c r="AN3" s="6"/>
    </row>
    <row r="4" spans="1:53" x14ac:dyDescent="0.2">
      <c r="A4" s="2" t="s">
        <v>1</v>
      </c>
      <c r="B4" s="3" t="s">
        <v>260</v>
      </c>
      <c r="D4" s="4"/>
      <c r="E4" s="211">
        <v>39941</v>
      </c>
      <c r="F4" s="212">
        <v>40004</v>
      </c>
      <c r="G4" s="213">
        <v>40046</v>
      </c>
      <c r="H4" s="108" t="str">
        <f>IF(Crop="Alfalfa","using + button above.","")</f>
        <v/>
      </c>
      <c r="K4" s="5" t="s">
        <v>81</v>
      </c>
      <c r="L4" s="214">
        <v>39936</v>
      </c>
      <c r="N4" s="31" t="str">
        <f ca="1">HYPERLINK("#"&amp;MID(CELL("filename",A1),FIND("]",CELL("filename",A1))+1,256)&amp;"!"&amp;ADDRESS(ROW(Charts),COLUMN(Charts),1,TRUE),"Charts")</f>
        <v>Charts</v>
      </c>
      <c r="Q4" s="24"/>
      <c r="R4" s="161"/>
      <c r="S4" s="182" t="s">
        <v>261</v>
      </c>
      <c r="T4" s="161"/>
      <c r="X4" s="161"/>
      <c r="Y4" s="161"/>
      <c r="Z4" s="161"/>
      <c r="AA4" s="161"/>
      <c r="AB4" s="161"/>
      <c r="AC4" s="14"/>
      <c r="AD4" s="14"/>
      <c r="AE4" s="14"/>
      <c r="AF4" s="14"/>
      <c r="AG4" s="14"/>
      <c r="AH4" s="14"/>
      <c r="AI4" s="14"/>
      <c r="AJ4" s="14"/>
      <c r="AK4" s="161"/>
      <c r="AL4" s="161"/>
      <c r="AM4" s="161"/>
      <c r="AN4" s="161"/>
      <c r="AO4" s="161"/>
      <c r="AP4" s="161"/>
      <c r="AQ4" s="161"/>
    </row>
    <row r="5" spans="1:53" x14ac:dyDescent="0.2">
      <c r="E5" s="161"/>
      <c r="F5" s="161"/>
      <c r="G5" s="161"/>
      <c r="H5" s="107"/>
      <c r="I5" s="107"/>
      <c r="J5" s="107"/>
      <c r="P5" s="98"/>
      <c r="Q5" s="100" t="s">
        <v>92</v>
      </c>
      <c r="R5" s="100"/>
      <c r="S5" s="99"/>
      <c r="T5" s="161"/>
      <c r="X5" s="161"/>
      <c r="Y5" s="161"/>
      <c r="Z5" s="161"/>
      <c r="AA5" s="161"/>
      <c r="AB5" s="161"/>
      <c r="AC5" s="161"/>
      <c r="AD5" s="161"/>
      <c r="AE5" s="161"/>
      <c r="AF5" s="161"/>
      <c r="AG5" s="161"/>
      <c r="AH5" s="161"/>
      <c r="AI5" s="161"/>
      <c r="AJ5" s="161"/>
      <c r="AK5" s="161"/>
      <c r="AL5" s="161"/>
      <c r="AM5" s="161"/>
      <c r="AN5" s="161"/>
      <c r="AO5" s="161"/>
      <c r="AP5" s="161"/>
      <c r="AQ5" s="161"/>
    </row>
    <row r="6" spans="1:53" ht="92.25" x14ac:dyDescent="0.2">
      <c r="A6" s="113" t="s">
        <v>4</v>
      </c>
      <c r="B6" s="183" t="s">
        <v>157</v>
      </c>
      <c r="C6" s="183" t="s">
        <v>138</v>
      </c>
      <c r="D6" s="183" t="s">
        <v>139</v>
      </c>
      <c r="E6" s="104" t="s">
        <v>110</v>
      </c>
      <c r="F6" s="103" t="s">
        <v>111</v>
      </c>
      <c r="G6" s="106" t="s">
        <v>103</v>
      </c>
      <c r="H6" s="183" t="s">
        <v>250</v>
      </c>
      <c r="I6" s="183" t="s">
        <v>251</v>
      </c>
      <c r="J6" s="183" t="s">
        <v>143</v>
      </c>
      <c r="K6" s="183" t="s">
        <v>144</v>
      </c>
      <c r="L6" s="183" t="s">
        <v>145</v>
      </c>
      <c r="M6" s="183" t="s">
        <v>252</v>
      </c>
      <c r="N6" s="183" t="s">
        <v>140</v>
      </c>
      <c r="O6" s="183" t="s">
        <v>141</v>
      </c>
      <c r="P6" s="109" t="s">
        <v>88</v>
      </c>
      <c r="Q6" s="109" t="s">
        <v>89</v>
      </c>
      <c r="R6" s="109" t="s">
        <v>90</v>
      </c>
      <c r="S6" s="109" t="s">
        <v>91</v>
      </c>
      <c r="T6" s="113" t="s">
        <v>85</v>
      </c>
      <c r="U6" s="250" t="s">
        <v>258</v>
      </c>
      <c r="Y6" s="161"/>
      <c r="Z6" s="161"/>
      <c r="AA6" s="161"/>
      <c r="AB6" s="161"/>
      <c r="AC6" s="161"/>
      <c r="AD6" s="161"/>
      <c r="AE6" s="161"/>
      <c r="AF6" s="161"/>
      <c r="AG6" s="161"/>
      <c r="AH6" s="161"/>
      <c r="AI6" s="161"/>
      <c r="AJ6" s="161"/>
      <c r="AK6" s="161"/>
      <c r="AM6" s="161"/>
      <c r="AN6" s="161"/>
      <c r="AO6" s="161"/>
      <c r="AP6" s="161"/>
      <c r="AQ6" s="161"/>
    </row>
    <row r="7" spans="1:53" ht="14.25" x14ac:dyDescent="0.2">
      <c r="A7" s="38" t="s">
        <v>87</v>
      </c>
      <c r="B7" s="191" t="s">
        <v>152</v>
      </c>
      <c r="C7" s="38" t="s">
        <v>87</v>
      </c>
      <c r="D7" s="187" t="s">
        <v>153</v>
      </c>
      <c r="E7" s="105" t="s">
        <v>108</v>
      </c>
      <c r="F7" s="38" t="s">
        <v>87</v>
      </c>
      <c r="G7" s="190" t="s">
        <v>153</v>
      </c>
      <c r="H7" s="190" t="s">
        <v>153</v>
      </c>
      <c r="I7" s="190" t="s">
        <v>153</v>
      </c>
      <c r="J7" s="190" t="s">
        <v>153</v>
      </c>
      <c r="K7" s="39" t="s">
        <v>6</v>
      </c>
      <c r="L7" s="39" t="s">
        <v>6</v>
      </c>
      <c r="M7" s="190" t="s">
        <v>153</v>
      </c>
      <c r="N7" s="190" t="s">
        <v>153</v>
      </c>
      <c r="O7" s="190" t="s">
        <v>153</v>
      </c>
      <c r="P7" s="190" t="s">
        <v>153</v>
      </c>
      <c r="Q7" s="190" t="s">
        <v>153</v>
      </c>
      <c r="R7" s="190" t="s">
        <v>153</v>
      </c>
      <c r="S7" s="190" t="s">
        <v>153</v>
      </c>
      <c r="T7" s="40"/>
      <c r="U7" s="39" t="s">
        <v>6</v>
      </c>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row>
    <row r="8" spans="1:53" x14ac:dyDescent="0.2">
      <c r="A8" s="210">
        <f>DATE(YEAR(Emergence),4,30)</f>
        <v>39933</v>
      </c>
      <c r="B8" s="36">
        <v>10</v>
      </c>
      <c r="C8" s="161">
        <f t="shared" ref="C8:C39" si="0">IF(A8&lt;Emergence,0,INT((A8-Emergence)/7)+1)</f>
        <v>0</v>
      </c>
      <c r="D8" s="209">
        <f t="shared" ref="D8:D39" ca="1" si="1">IF(C8&gt;0,IF(K7&lt;=SWDPcritical,1,((1-K7)/(1-SWDPcritical)))*VLOOKUP(B8,INDIRECT(Crop),C8+1),0)</f>
        <v>0</v>
      </c>
      <c r="E8" s="93" t="str">
        <f t="shared" ref="E8:E39" si="2">IF(A8&lt;Alfalfa_Cut_1,"Uncut",A8-INDEX(Alfalfa_Cuts,1,MATCH(A8,Alfalfa_Cuts,1)))</f>
        <v>Uncut</v>
      </c>
      <c r="F8" s="94">
        <f t="shared" ref="F8:F39" si="3">IF(AND(Crop="Alfalfa",AND(E8&gt;=0,E8&lt;=tacr)),((1-Kacr0)*(E8/tacr)+Kacr0),1)</f>
        <v>1</v>
      </c>
      <c r="G8" s="19">
        <f ca="1">D8*F8</f>
        <v>0</v>
      </c>
      <c r="H8" s="201">
        <v>1.5</v>
      </c>
      <c r="I8" s="215"/>
      <c r="J8" s="209">
        <f>L8*O8</f>
        <v>0</v>
      </c>
      <c r="K8" s="12">
        <f>L8</f>
        <v>0</v>
      </c>
      <c r="L8" s="13">
        <v>0</v>
      </c>
      <c r="M8" s="209">
        <v>0</v>
      </c>
      <c r="N8" s="14">
        <f t="shared" ref="N8:N39" si="4">IF(VLOOKUP(Crop,CropInfo,4,FALSE)=1,VLOOKUP(Crop,CropInfo,3,FALSE),IF(A8&lt;=Emergence,RZinitial,IF(AND(A8&gt;Emergence,C8&lt;VLOOKUP(Crop,CropInfo,4,FALSE)),N7+(VLOOKUP(Crop,CropInfo,3,FALSE)-RZinitial)/((VLOOKUP(Crop,CropInfo,4,FALSE)-1)*7),VLOOKUP(Crop,CropInfo,3,FALSE))))</f>
        <v>102</v>
      </c>
      <c r="O8" s="19">
        <f t="shared" ref="O8:O39" si="5">IF(N8=MAX(Zbj),VLOOKUP(N8,AWHCsite,6),((N8-VLOOKUP((MATCH(N8,Zbj,1)-1),SoilProp,3))/(VLOOKUP(MATCH(N8,Zbj,1),SoilProp,3)-VLOOKUP((MATCH(N8,Zbj,1)-1),SoilProp,3)))*(VLOOKUP(MATCH(N8,Zbj,1),SoilProp,8)-VLOOKUP((MATCH(N8,Zbj,1)-1),SoilProp,8))+VLOOKUP((MATCH(N8,Zbj,1)-1),SoilProp,8))</f>
        <v>7.1800000000000006</v>
      </c>
      <c r="P8" s="19">
        <f ca="1">IF(Crop="Alfalfa",G8,D8)</f>
        <v>0</v>
      </c>
      <c r="Q8" s="19">
        <f>H8</f>
        <v>1.5</v>
      </c>
      <c r="R8" s="19">
        <f>I8</f>
        <v>0</v>
      </c>
      <c r="S8" s="19">
        <f>M8</f>
        <v>0</v>
      </c>
      <c r="T8" s="161"/>
      <c r="U8" s="251">
        <f t="shared" ref="U8:U39" si="6">MAD</f>
        <v>0.5</v>
      </c>
      <c r="X8" s="161"/>
      <c r="Y8" s="161"/>
      <c r="Z8" s="161"/>
      <c r="AA8" s="161"/>
      <c r="AB8" s="161"/>
      <c r="AC8" s="161"/>
      <c r="AD8" s="161"/>
      <c r="AE8" s="161"/>
      <c r="AF8" s="161"/>
      <c r="AG8" s="161"/>
      <c r="AH8" s="161"/>
      <c r="AI8" s="161"/>
      <c r="AJ8" s="161"/>
      <c r="AK8" s="161"/>
      <c r="AL8" s="161"/>
      <c r="AM8" s="161"/>
      <c r="AN8" s="161"/>
      <c r="AO8" s="161"/>
      <c r="AP8" s="161"/>
      <c r="AQ8" s="161"/>
    </row>
    <row r="9" spans="1:53" x14ac:dyDescent="0.2">
      <c r="A9" s="210">
        <f>A8+1</f>
        <v>39934</v>
      </c>
      <c r="B9" s="36">
        <v>12</v>
      </c>
      <c r="C9" s="161">
        <f t="shared" si="0"/>
        <v>0</v>
      </c>
      <c r="D9" s="209">
        <f t="shared" ca="1" si="1"/>
        <v>0</v>
      </c>
      <c r="E9" s="93" t="str">
        <f t="shared" si="2"/>
        <v>Uncut</v>
      </c>
      <c r="F9" s="94">
        <f t="shared" si="3"/>
        <v>1</v>
      </c>
      <c r="G9" s="19">
        <f t="shared" ref="G9:G72" ca="1" si="7">D9*F9</f>
        <v>0</v>
      </c>
      <c r="H9" s="202">
        <v>0.3</v>
      </c>
      <c r="I9" s="216"/>
      <c r="J9" s="19">
        <f t="shared" ref="J9:J40" ca="1" si="8">IF(L9&lt;&gt;"",L9*O9,J8+IF(Crop="Alfalfa",G9,D9)+M9-H9-I9)</f>
        <v>0</v>
      </c>
      <c r="K9" s="12">
        <f ca="1">J9/O9</f>
        <v>0</v>
      </c>
      <c r="L9" s="13"/>
      <c r="M9" s="19">
        <f t="shared" ref="M9:M40" ca="1" si="9">IF((J8+IF(Crop="Alfalfa",G9,D9)-H9-I9)&lt;0,-J8-IF(Crop="Alfalfa",G9,D9)+H9+I9,0)</f>
        <v>0.3</v>
      </c>
      <c r="N9" s="14">
        <f t="shared" si="4"/>
        <v>102</v>
      </c>
      <c r="O9" s="19">
        <f t="shared" si="5"/>
        <v>7.1800000000000006</v>
      </c>
      <c r="P9" s="19">
        <f t="shared" ref="P9:P40" ca="1" si="10">P8+IF(Crop="Alfalfa",G9,D9)</f>
        <v>0</v>
      </c>
      <c r="Q9" s="19">
        <f>Q8+H9</f>
        <v>1.8</v>
      </c>
      <c r="R9" s="19">
        <f>R8+I9</f>
        <v>0</v>
      </c>
      <c r="S9" s="19">
        <f ca="1">S8+M9</f>
        <v>0.3</v>
      </c>
      <c r="T9" s="161"/>
      <c r="U9" s="251">
        <f t="shared" si="6"/>
        <v>0.5</v>
      </c>
      <c r="Y9" s="161"/>
      <c r="Z9" s="161"/>
      <c r="AA9" s="161"/>
      <c r="AB9" s="161"/>
      <c r="AC9" s="161"/>
      <c r="AD9" s="161"/>
      <c r="AE9" s="161"/>
      <c r="AF9" s="161"/>
      <c r="AG9" s="161"/>
      <c r="AH9" s="161"/>
      <c r="AI9" s="161"/>
      <c r="AJ9" s="161"/>
      <c r="AK9" s="161"/>
      <c r="AL9" s="161"/>
      <c r="AM9" s="161"/>
      <c r="AN9" s="161"/>
      <c r="AO9" s="161"/>
      <c r="AP9" s="161"/>
      <c r="AQ9" s="161"/>
    </row>
    <row r="10" spans="1:53" x14ac:dyDescent="0.2">
      <c r="A10" s="210">
        <f t="shared" ref="A10:A73" si="11">A9+1</f>
        <v>39935</v>
      </c>
      <c r="B10" s="36">
        <v>18</v>
      </c>
      <c r="C10" s="161">
        <f t="shared" si="0"/>
        <v>0</v>
      </c>
      <c r="D10" s="209">
        <f t="shared" ca="1" si="1"/>
        <v>0</v>
      </c>
      <c r="E10" s="93" t="str">
        <f t="shared" si="2"/>
        <v>Uncut</v>
      </c>
      <c r="F10" s="94">
        <f t="shared" si="3"/>
        <v>1</v>
      </c>
      <c r="G10" s="19">
        <f t="shared" ca="1" si="7"/>
        <v>0</v>
      </c>
      <c r="H10" s="202">
        <v>2.8</v>
      </c>
      <c r="I10" s="216"/>
      <c r="J10" s="19">
        <f t="shared" ca="1" si="8"/>
        <v>0</v>
      </c>
      <c r="K10" s="12">
        <f t="shared" ref="K10:K73" ca="1" si="12">J10/O10</f>
        <v>0</v>
      </c>
      <c r="L10" s="13"/>
      <c r="M10" s="19">
        <f t="shared" ca="1" si="9"/>
        <v>2.8</v>
      </c>
      <c r="N10" s="14">
        <f t="shared" si="4"/>
        <v>102</v>
      </c>
      <c r="O10" s="19">
        <f t="shared" si="5"/>
        <v>7.1800000000000006</v>
      </c>
      <c r="P10" s="19">
        <f t="shared" ca="1" si="10"/>
        <v>0</v>
      </c>
      <c r="Q10" s="19">
        <f t="shared" ref="Q10:R25" si="13">Q9+H10</f>
        <v>4.5999999999999996</v>
      </c>
      <c r="R10" s="19">
        <f t="shared" si="13"/>
        <v>0</v>
      </c>
      <c r="S10" s="19">
        <f t="shared" ref="S10:S73" ca="1" si="14">S9+M10</f>
        <v>3.0999999999999996</v>
      </c>
      <c r="T10" s="161"/>
      <c r="U10" s="251">
        <f t="shared" si="6"/>
        <v>0.5</v>
      </c>
      <c r="Y10" s="161"/>
      <c r="Z10" s="161"/>
      <c r="AA10" s="161"/>
      <c r="AB10" s="161"/>
      <c r="AC10" s="161"/>
      <c r="AD10" s="161"/>
      <c r="AE10" s="161"/>
      <c r="AF10" s="161"/>
      <c r="AG10" s="161"/>
      <c r="AH10" s="161"/>
      <c r="AI10" s="161"/>
      <c r="AJ10" s="161"/>
      <c r="AK10" s="161"/>
      <c r="AL10" s="161"/>
      <c r="AM10" s="161"/>
      <c r="AN10" s="161"/>
      <c r="AO10" s="161"/>
      <c r="AP10" s="161"/>
      <c r="AQ10" s="161"/>
    </row>
    <row r="11" spans="1:53" x14ac:dyDescent="0.2">
      <c r="A11" s="210">
        <f t="shared" si="11"/>
        <v>39936</v>
      </c>
      <c r="B11" s="36">
        <v>10</v>
      </c>
      <c r="C11" s="161">
        <f t="shared" si="0"/>
        <v>1</v>
      </c>
      <c r="D11" s="209">
        <f t="shared" ca="1" si="1"/>
        <v>0.3</v>
      </c>
      <c r="E11" s="93" t="str">
        <f t="shared" si="2"/>
        <v>Uncut</v>
      </c>
      <c r="F11" s="94">
        <f t="shared" si="3"/>
        <v>1</v>
      </c>
      <c r="G11" s="19">
        <f t="shared" ca="1" si="7"/>
        <v>0.3</v>
      </c>
      <c r="H11" s="202">
        <v>0</v>
      </c>
      <c r="I11" s="216"/>
      <c r="J11" s="19">
        <f t="shared" ca="1" si="8"/>
        <v>0.3</v>
      </c>
      <c r="K11" s="12">
        <f t="shared" ca="1" si="12"/>
        <v>4.1782729805013921E-2</v>
      </c>
      <c r="L11" s="13"/>
      <c r="M11" s="19">
        <f t="shared" ca="1" si="9"/>
        <v>0</v>
      </c>
      <c r="N11" s="14">
        <f t="shared" si="4"/>
        <v>102</v>
      </c>
      <c r="O11" s="19">
        <f t="shared" si="5"/>
        <v>7.1800000000000006</v>
      </c>
      <c r="P11" s="19">
        <f t="shared" ca="1" si="10"/>
        <v>0.3</v>
      </c>
      <c r="Q11" s="19">
        <f t="shared" si="13"/>
        <v>4.5999999999999996</v>
      </c>
      <c r="R11" s="19">
        <f t="shared" si="13"/>
        <v>0</v>
      </c>
      <c r="S11" s="19">
        <f t="shared" ca="1" si="14"/>
        <v>3.0999999999999996</v>
      </c>
      <c r="T11" s="161"/>
      <c r="U11" s="251">
        <f t="shared" si="6"/>
        <v>0.5</v>
      </c>
      <c r="Y11" s="161"/>
      <c r="Z11" s="161"/>
      <c r="AA11" s="161"/>
      <c r="AB11" s="161"/>
      <c r="AC11" s="161"/>
      <c r="AD11" s="161"/>
      <c r="AE11" s="161"/>
      <c r="AF11" s="161"/>
      <c r="AG11" s="161"/>
      <c r="AH11" s="161"/>
      <c r="AI11" s="161"/>
      <c r="AJ11" s="161"/>
      <c r="AK11" s="161"/>
      <c r="AL11" s="161"/>
      <c r="AM11" s="161"/>
      <c r="AN11" s="161"/>
      <c r="AO11" s="161"/>
      <c r="AP11" s="161"/>
      <c r="AQ11" s="161"/>
    </row>
    <row r="12" spans="1:53" x14ac:dyDescent="0.2">
      <c r="A12" s="210">
        <f t="shared" si="11"/>
        <v>39937</v>
      </c>
      <c r="B12" s="36">
        <v>5</v>
      </c>
      <c r="C12" s="161">
        <f t="shared" si="0"/>
        <v>1</v>
      </c>
      <c r="D12" s="209">
        <f t="shared" ca="1" si="1"/>
        <v>0</v>
      </c>
      <c r="E12" s="93" t="str">
        <f t="shared" si="2"/>
        <v>Uncut</v>
      </c>
      <c r="F12" s="94">
        <f t="shared" si="3"/>
        <v>1</v>
      </c>
      <c r="G12" s="19">
        <f t="shared" ca="1" si="7"/>
        <v>0</v>
      </c>
      <c r="H12" s="202">
        <v>0</v>
      </c>
      <c r="I12" s="216"/>
      <c r="J12" s="19">
        <f t="shared" ca="1" si="8"/>
        <v>0.3</v>
      </c>
      <c r="K12" s="12">
        <f t="shared" ca="1" si="12"/>
        <v>3.3664636101314517E-2</v>
      </c>
      <c r="L12" s="13"/>
      <c r="M12" s="19">
        <f t="shared" ca="1" si="9"/>
        <v>0</v>
      </c>
      <c r="N12" s="14">
        <f t="shared" si="4"/>
        <v>121.23809523809524</v>
      </c>
      <c r="O12" s="19">
        <f t="shared" si="5"/>
        <v>8.9114285714285728</v>
      </c>
      <c r="P12" s="19">
        <f t="shared" ca="1" si="10"/>
        <v>0.3</v>
      </c>
      <c r="Q12" s="19">
        <f t="shared" si="13"/>
        <v>4.5999999999999996</v>
      </c>
      <c r="R12" s="19">
        <f t="shared" si="13"/>
        <v>0</v>
      </c>
      <c r="S12" s="19">
        <f t="shared" ca="1" si="14"/>
        <v>3.0999999999999996</v>
      </c>
      <c r="T12" s="161"/>
      <c r="U12" s="251">
        <f t="shared" si="6"/>
        <v>0.5</v>
      </c>
      <c r="Y12" s="161"/>
      <c r="Z12" s="161"/>
      <c r="AA12" s="161"/>
      <c r="AB12" s="161"/>
      <c r="AC12" s="161"/>
      <c r="AD12" s="161"/>
      <c r="AE12" s="161"/>
      <c r="AF12" s="161"/>
      <c r="AG12" s="161"/>
      <c r="AH12" s="161"/>
      <c r="AI12" s="161"/>
      <c r="AJ12" s="161"/>
      <c r="AK12" s="161"/>
      <c r="AL12" s="161"/>
      <c r="AM12" s="161"/>
      <c r="AN12" s="161"/>
      <c r="AO12" s="161"/>
      <c r="AP12" s="161"/>
      <c r="AQ12" s="161"/>
    </row>
    <row r="13" spans="1:53" x14ac:dyDescent="0.2">
      <c r="A13" s="210">
        <f t="shared" si="11"/>
        <v>39938</v>
      </c>
      <c r="B13" s="36">
        <v>17</v>
      </c>
      <c r="C13" s="161">
        <f t="shared" si="0"/>
        <v>1</v>
      </c>
      <c r="D13" s="209">
        <f t="shared" ca="1" si="1"/>
        <v>0.5</v>
      </c>
      <c r="E13" s="93" t="str">
        <f t="shared" si="2"/>
        <v>Uncut</v>
      </c>
      <c r="F13" s="94">
        <f t="shared" si="3"/>
        <v>1</v>
      </c>
      <c r="G13" s="19">
        <f t="shared" ca="1" si="7"/>
        <v>0.5</v>
      </c>
      <c r="H13" s="202">
        <v>0</v>
      </c>
      <c r="I13" s="216"/>
      <c r="J13" s="19">
        <f t="shared" ca="1" si="8"/>
        <v>0.8</v>
      </c>
      <c r="K13" s="12">
        <f t="shared" ca="1" si="12"/>
        <v>7.5167785234899323E-2</v>
      </c>
      <c r="L13" s="13"/>
      <c r="M13" s="19">
        <f t="shared" ca="1" si="9"/>
        <v>0</v>
      </c>
      <c r="N13" s="14">
        <f t="shared" si="4"/>
        <v>140.47619047619048</v>
      </c>
      <c r="O13" s="19">
        <f t="shared" si="5"/>
        <v>10.642857142857144</v>
      </c>
      <c r="P13" s="19">
        <f t="shared" ca="1" si="10"/>
        <v>0.8</v>
      </c>
      <c r="Q13" s="19">
        <f t="shared" si="13"/>
        <v>4.5999999999999996</v>
      </c>
      <c r="R13" s="19">
        <f t="shared" si="13"/>
        <v>0</v>
      </c>
      <c r="S13" s="19">
        <f t="shared" ca="1" si="14"/>
        <v>3.0999999999999996</v>
      </c>
      <c r="T13" s="161"/>
      <c r="U13" s="251">
        <f t="shared" si="6"/>
        <v>0.5</v>
      </c>
      <c r="Y13" s="161"/>
      <c r="Z13" s="161"/>
      <c r="AA13" s="161"/>
      <c r="AB13" s="161"/>
      <c r="AC13" s="161"/>
      <c r="AD13" s="161"/>
      <c r="AE13" s="161"/>
      <c r="AF13" s="161"/>
      <c r="AG13" s="161"/>
      <c r="AH13" s="161"/>
      <c r="AI13" s="161"/>
      <c r="AJ13" s="161"/>
      <c r="AK13" s="161"/>
      <c r="AL13" s="161"/>
      <c r="AM13" s="161"/>
      <c r="AN13" s="161"/>
      <c r="AO13" s="161"/>
      <c r="AP13" s="161"/>
      <c r="AQ13" s="161"/>
    </row>
    <row r="14" spans="1:53" x14ac:dyDescent="0.2">
      <c r="A14" s="210">
        <f t="shared" si="11"/>
        <v>39939</v>
      </c>
      <c r="B14" s="36">
        <v>23</v>
      </c>
      <c r="C14" s="161">
        <f t="shared" si="0"/>
        <v>1</v>
      </c>
      <c r="D14" s="209">
        <f t="shared" ca="1" si="1"/>
        <v>0.8</v>
      </c>
      <c r="E14" s="93" t="str">
        <f t="shared" si="2"/>
        <v>Uncut</v>
      </c>
      <c r="F14" s="94">
        <f t="shared" si="3"/>
        <v>1</v>
      </c>
      <c r="G14" s="19">
        <f t="shared" ca="1" si="7"/>
        <v>0.8</v>
      </c>
      <c r="H14" s="202">
        <v>0</v>
      </c>
      <c r="I14" s="216"/>
      <c r="J14" s="19">
        <f t="shared" ca="1" si="8"/>
        <v>1.6</v>
      </c>
      <c r="K14" s="12">
        <f t="shared" ca="1" si="12"/>
        <v>0.12930039251904871</v>
      </c>
      <c r="L14" s="13"/>
      <c r="M14" s="19">
        <f t="shared" ca="1" si="9"/>
        <v>0</v>
      </c>
      <c r="N14" s="14">
        <f t="shared" si="4"/>
        <v>159.71428571428572</v>
      </c>
      <c r="O14" s="19">
        <f t="shared" si="5"/>
        <v>12.374285714285715</v>
      </c>
      <c r="P14" s="19">
        <f t="shared" ca="1" si="10"/>
        <v>1.6</v>
      </c>
      <c r="Q14" s="19">
        <f t="shared" si="13"/>
        <v>4.5999999999999996</v>
      </c>
      <c r="R14" s="19">
        <f t="shared" si="13"/>
        <v>0</v>
      </c>
      <c r="S14" s="19">
        <f t="shared" ca="1" si="14"/>
        <v>3.0999999999999996</v>
      </c>
      <c r="T14" s="161"/>
      <c r="U14" s="251">
        <f t="shared" si="6"/>
        <v>0.5</v>
      </c>
      <c r="Y14" s="161"/>
      <c r="Z14" s="161"/>
      <c r="AA14" s="161"/>
      <c r="AB14" s="161"/>
      <c r="AC14" s="161"/>
      <c r="AD14" s="161"/>
      <c r="AE14" s="161"/>
      <c r="AF14" s="161"/>
      <c r="AG14" s="161"/>
      <c r="AH14" s="161"/>
      <c r="AI14" s="161"/>
      <c r="AJ14" s="161"/>
      <c r="AK14" s="161"/>
      <c r="AL14" s="161"/>
      <c r="AM14" s="161"/>
      <c r="AN14" s="161"/>
      <c r="AO14" s="161"/>
      <c r="AP14" s="161"/>
      <c r="AQ14" s="161"/>
    </row>
    <row r="15" spans="1:53" x14ac:dyDescent="0.2">
      <c r="A15" s="210">
        <f t="shared" si="11"/>
        <v>39940</v>
      </c>
      <c r="B15" s="36">
        <v>25</v>
      </c>
      <c r="C15" s="161">
        <f t="shared" si="0"/>
        <v>1</v>
      </c>
      <c r="D15" s="209">
        <f t="shared" ca="1" si="1"/>
        <v>0.8</v>
      </c>
      <c r="E15" s="93" t="str">
        <f t="shared" si="2"/>
        <v>Uncut</v>
      </c>
      <c r="F15" s="94">
        <f t="shared" si="3"/>
        <v>1</v>
      </c>
      <c r="G15" s="19">
        <f t="shared" ca="1" si="7"/>
        <v>0.8</v>
      </c>
      <c r="H15" s="202">
        <v>1</v>
      </c>
      <c r="I15" s="216"/>
      <c r="J15" s="19">
        <f t="shared" ca="1" si="8"/>
        <v>1.4000000000000004</v>
      </c>
      <c r="K15" s="12">
        <f t="shared" ca="1" si="12"/>
        <v>9.9250557018432245E-2</v>
      </c>
      <c r="L15" s="13"/>
      <c r="M15" s="19">
        <f t="shared" ca="1" si="9"/>
        <v>0</v>
      </c>
      <c r="N15" s="14">
        <f t="shared" si="4"/>
        <v>178.95238095238096</v>
      </c>
      <c r="O15" s="19">
        <f t="shared" si="5"/>
        <v>14.105714285714289</v>
      </c>
      <c r="P15" s="19">
        <f t="shared" ca="1" si="10"/>
        <v>2.4000000000000004</v>
      </c>
      <c r="Q15" s="19">
        <f t="shared" si="13"/>
        <v>5.6</v>
      </c>
      <c r="R15" s="19">
        <f t="shared" si="13"/>
        <v>0</v>
      </c>
      <c r="S15" s="19">
        <f t="shared" ca="1" si="14"/>
        <v>3.0999999999999996</v>
      </c>
      <c r="T15" s="161"/>
      <c r="U15" s="251">
        <f t="shared" si="6"/>
        <v>0.5</v>
      </c>
      <c r="Y15" s="161"/>
      <c r="Z15" s="161"/>
      <c r="AA15" s="161"/>
      <c r="AB15" s="161"/>
      <c r="AC15" s="161"/>
      <c r="AD15" s="161"/>
      <c r="AE15" s="161"/>
      <c r="AF15" s="161"/>
      <c r="AG15" s="161"/>
      <c r="AH15" s="161"/>
      <c r="AI15" s="161"/>
      <c r="AJ15" s="161"/>
      <c r="AK15" s="161"/>
      <c r="AL15" s="161"/>
      <c r="AM15" s="161"/>
      <c r="AN15" s="161"/>
      <c r="AO15" s="161"/>
      <c r="AP15" s="161"/>
      <c r="AQ15" s="161"/>
    </row>
    <row r="16" spans="1:53" x14ac:dyDescent="0.2">
      <c r="A16" s="210">
        <f t="shared" si="11"/>
        <v>39941</v>
      </c>
      <c r="B16" s="36">
        <v>22</v>
      </c>
      <c r="C16" s="161">
        <f t="shared" si="0"/>
        <v>1</v>
      </c>
      <c r="D16" s="209">
        <f t="shared" ca="1" si="1"/>
        <v>0.8</v>
      </c>
      <c r="E16" s="93">
        <f t="shared" si="2"/>
        <v>0</v>
      </c>
      <c r="F16" s="94">
        <f t="shared" si="3"/>
        <v>1</v>
      </c>
      <c r="G16" s="19">
        <f t="shared" ca="1" si="7"/>
        <v>0.8</v>
      </c>
      <c r="H16" s="202">
        <v>2.5</v>
      </c>
      <c r="I16" s="216"/>
      <c r="J16" s="19">
        <f t="shared" ca="1" si="8"/>
        <v>0</v>
      </c>
      <c r="K16" s="12">
        <f t="shared" ca="1" si="12"/>
        <v>0</v>
      </c>
      <c r="L16" s="13"/>
      <c r="M16" s="19">
        <f t="shared" ca="1" si="9"/>
        <v>0.29999999999999982</v>
      </c>
      <c r="N16" s="14">
        <f t="shared" si="4"/>
        <v>198.1904761904762</v>
      </c>
      <c r="O16" s="19">
        <f t="shared" si="5"/>
        <v>15.837142857142858</v>
      </c>
      <c r="P16" s="19">
        <f t="shared" ca="1" si="10"/>
        <v>3.2</v>
      </c>
      <c r="Q16" s="19">
        <f t="shared" si="13"/>
        <v>8.1</v>
      </c>
      <c r="R16" s="19">
        <f t="shared" si="13"/>
        <v>0</v>
      </c>
      <c r="S16" s="19">
        <f t="shared" ca="1" si="14"/>
        <v>3.3999999999999995</v>
      </c>
      <c r="T16" s="161"/>
      <c r="U16" s="251">
        <f t="shared" si="6"/>
        <v>0.5</v>
      </c>
      <c r="Y16" s="161"/>
      <c r="Z16" s="161"/>
      <c r="AA16" s="161"/>
      <c r="AB16" s="161"/>
      <c r="AC16" s="161"/>
      <c r="AD16" s="161"/>
      <c r="AE16" s="161"/>
      <c r="AF16" s="161"/>
      <c r="AG16" s="161"/>
      <c r="AH16" s="161"/>
      <c r="AI16" s="161"/>
      <c r="AJ16" s="161"/>
      <c r="AK16" s="161"/>
      <c r="AL16" s="161"/>
      <c r="AM16" s="161"/>
      <c r="AN16" s="161"/>
      <c r="AO16" s="161"/>
      <c r="AP16" s="161"/>
      <c r="AQ16" s="161"/>
    </row>
    <row r="17" spans="1:68" x14ac:dyDescent="0.2">
      <c r="A17" s="210">
        <f t="shared" si="11"/>
        <v>39942</v>
      </c>
      <c r="B17" s="36">
        <v>18</v>
      </c>
      <c r="C17" s="161">
        <f t="shared" si="0"/>
        <v>1</v>
      </c>
      <c r="D17" s="209">
        <f t="shared" ca="1" si="1"/>
        <v>0.5</v>
      </c>
      <c r="E17" s="93">
        <f t="shared" si="2"/>
        <v>1</v>
      </c>
      <c r="F17" s="94">
        <f t="shared" si="3"/>
        <v>1</v>
      </c>
      <c r="G17" s="19">
        <f t="shared" ca="1" si="7"/>
        <v>0.5</v>
      </c>
      <c r="H17" s="202">
        <v>0</v>
      </c>
      <c r="I17" s="216"/>
      <c r="J17" s="19">
        <f t="shared" ca="1" si="8"/>
        <v>0.5</v>
      </c>
      <c r="K17" s="12">
        <f t="shared" ca="1" si="12"/>
        <v>2.7373689973408413E-2</v>
      </c>
      <c r="L17" s="13"/>
      <c r="M17" s="19">
        <f t="shared" ca="1" si="9"/>
        <v>0</v>
      </c>
      <c r="N17" s="14">
        <f t="shared" si="4"/>
        <v>217.42857142857144</v>
      </c>
      <c r="O17" s="19">
        <f t="shared" si="5"/>
        <v>18.265714285714289</v>
      </c>
      <c r="P17" s="19">
        <f t="shared" ca="1" si="10"/>
        <v>3.7</v>
      </c>
      <c r="Q17" s="19">
        <f t="shared" si="13"/>
        <v>8.1</v>
      </c>
      <c r="R17" s="19">
        <f t="shared" si="13"/>
        <v>0</v>
      </c>
      <c r="S17" s="19">
        <f t="shared" ca="1" si="14"/>
        <v>3.3999999999999995</v>
      </c>
      <c r="T17" s="161"/>
      <c r="U17" s="251">
        <f t="shared" si="6"/>
        <v>0.5</v>
      </c>
      <c r="Y17" s="161"/>
      <c r="Z17" s="161"/>
      <c r="AA17" s="161"/>
      <c r="AB17" s="161"/>
      <c r="AC17" s="161"/>
      <c r="AD17" s="161"/>
      <c r="AE17" s="161"/>
      <c r="AF17" s="161"/>
      <c r="AG17" s="161"/>
      <c r="AH17" s="161"/>
      <c r="AI17" s="161"/>
      <c r="AJ17" s="161"/>
      <c r="AK17" s="161"/>
      <c r="AL17" s="161"/>
      <c r="AM17" s="161"/>
      <c r="AN17" s="161"/>
      <c r="AO17" s="161"/>
      <c r="AP17" s="161"/>
      <c r="AQ17" s="161"/>
    </row>
    <row r="18" spans="1:68" x14ac:dyDescent="0.2">
      <c r="A18" s="210">
        <f t="shared" si="11"/>
        <v>39943</v>
      </c>
      <c r="B18" s="36">
        <v>12</v>
      </c>
      <c r="C18" s="161">
        <f t="shared" si="0"/>
        <v>2</v>
      </c>
      <c r="D18" s="209">
        <f t="shared" ca="1" si="1"/>
        <v>0.5</v>
      </c>
      <c r="E18" s="93">
        <f t="shared" si="2"/>
        <v>2</v>
      </c>
      <c r="F18" s="94">
        <f t="shared" si="3"/>
        <v>1</v>
      </c>
      <c r="G18" s="19">
        <f t="shared" ca="1" si="7"/>
        <v>0.5</v>
      </c>
      <c r="H18" s="202">
        <v>0</v>
      </c>
      <c r="I18" s="216"/>
      <c r="J18" s="19">
        <f t="shared" ca="1" si="8"/>
        <v>1</v>
      </c>
      <c r="K18" s="12">
        <f t="shared" ca="1" si="12"/>
        <v>4.8154093097913318E-2</v>
      </c>
      <c r="L18" s="13"/>
      <c r="M18" s="19">
        <f t="shared" ca="1" si="9"/>
        <v>0</v>
      </c>
      <c r="N18" s="14">
        <f t="shared" si="4"/>
        <v>236.66666666666669</v>
      </c>
      <c r="O18" s="19">
        <f t="shared" si="5"/>
        <v>20.766666666666669</v>
      </c>
      <c r="P18" s="19">
        <f t="shared" ca="1" si="10"/>
        <v>4.2</v>
      </c>
      <c r="Q18" s="19">
        <f t="shared" si="13"/>
        <v>8.1</v>
      </c>
      <c r="R18" s="19">
        <f t="shared" si="13"/>
        <v>0</v>
      </c>
      <c r="S18" s="19">
        <f t="shared" ca="1" si="14"/>
        <v>3.3999999999999995</v>
      </c>
      <c r="T18" s="161"/>
      <c r="U18" s="251">
        <f t="shared" si="6"/>
        <v>0.5</v>
      </c>
      <c r="Y18" s="161"/>
      <c r="Z18" s="161"/>
      <c r="AA18" s="161"/>
      <c r="AB18" s="161"/>
      <c r="AC18" s="161"/>
      <c r="AD18" s="161"/>
      <c r="AE18" s="161"/>
      <c r="AF18" s="161"/>
      <c r="AG18" s="161"/>
      <c r="AH18" s="161"/>
      <c r="AI18" s="161"/>
      <c r="AJ18" s="161"/>
      <c r="AK18" s="161"/>
      <c r="AL18" s="161"/>
      <c r="AM18" s="161"/>
      <c r="AN18" s="161"/>
      <c r="AO18" s="161"/>
      <c r="AP18" s="161"/>
      <c r="AQ18" s="161"/>
    </row>
    <row r="19" spans="1:68" x14ac:dyDescent="0.2">
      <c r="A19" s="210">
        <f t="shared" si="11"/>
        <v>39944</v>
      </c>
      <c r="B19" s="36">
        <v>13</v>
      </c>
      <c r="C19" s="161">
        <f t="shared" si="0"/>
        <v>2</v>
      </c>
      <c r="D19" s="209">
        <f t="shared" ca="1" si="1"/>
        <v>0.5</v>
      </c>
      <c r="E19" s="93">
        <f t="shared" si="2"/>
        <v>3</v>
      </c>
      <c r="F19" s="94">
        <f t="shared" si="3"/>
        <v>1</v>
      </c>
      <c r="G19" s="19">
        <f t="shared" ca="1" si="7"/>
        <v>0.5</v>
      </c>
      <c r="H19" s="202">
        <v>0</v>
      </c>
      <c r="I19" s="216"/>
      <c r="J19" s="19">
        <f t="shared" ca="1" si="8"/>
        <v>1.5</v>
      </c>
      <c r="K19" s="12">
        <f t="shared" ca="1" si="12"/>
        <v>6.4467275183168915E-2</v>
      </c>
      <c r="L19" s="13"/>
      <c r="M19" s="19">
        <f t="shared" ca="1" si="9"/>
        <v>0</v>
      </c>
      <c r="N19" s="14">
        <f t="shared" si="4"/>
        <v>255.90476190476193</v>
      </c>
      <c r="O19" s="19">
        <f t="shared" si="5"/>
        <v>23.26761904761905</v>
      </c>
      <c r="P19" s="19">
        <f t="shared" ca="1" si="10"/>
        <v>4.7</v>
      </c>
      <c r="Q19" s="19">
        <f t="shared" si="13"/>
        <v>8.1</v>
      </c>
      <c r="R19" s="19">
        <f t="shared" si="13"/>
        <v>0</v>
      </c>
      <c r="S19" s="19">
        <f t="shared" ca="1" si="14"/>
        <v>3.3999999999999995</v>
      </c>
      <c r="T19" s="161"/>
      <c r="U19" s="251">
        <f t="shared" si="6"/>
        <v>0.5</v>
      </c>
      <c r="Y19" s="161"/>
      <c r="Z19" s="161"/>
      <c r="AA19" s="161"/>
      <c r="AB19" s="161"/>
      <c r="AC19" s="161"/>
      <c r="AD19" s="161"/>
      <c r="AE19" s="161"/>
      <c r="AF19" s="161"/>
      <c r="AG19" s="161"/>
      <c r="AH19" s="161"/>
      <c r="AI19" s="161"/>
      <c r="AJ19" s="161"/>
      <c r="AK19" s="161"/>
      <c r="AL19" s="161"/>
      <c r="AM19" s="161"/>
      <c r="AN19" s="161"/>
      <c r="AO19" s="161"/>
      <c r="AP19" s="161"/>
      <c r="AQ19" s="161"/>
    </row>
    <row r="20" spans="1:68" x14ac:dyDescent="0.2">
      <c r="A20" s="210">
        <f t="shared" si="11"/>
        <v>39945</v>
      </c>
      <c r="B20" s="36">
        <v>16</v>
      </c>
      <c r="C20" s="161">
        <f t="shared" si="0"/>
        <v>2</v>
      </c>
      <c r="D20" s="209">
        <f t="shared" ca="1" si="1"/>
        <v>0.8</v>
      </c>
      <c r="E20" s="93">
        <f t="shared" si="2"/>
        <v>4</v>
      </c>
      <c r="F20" s="94">
        <f t="shared" si="3"/>
        <v>1</v>
      </c>
      <c r="G20" s="19">
        <f t="shared" ca="1" si="7"/>
        <v>0.8</v>
      </c>
      <c r="H20" s="202">
        <v>0</v>
      </c>
      <c r="I20" s="216"/>
      <c r="J20" s="19">
        <f t="shared" ca="1" si="8"/>
        <v>2.2999999999999998</v>
      </c>
      <c r="K20" s="12">
        <f t="shared" ca="1" si="12"/>
        <v>8.9256015079277051E-2</v>
      </c>
      <c r="L20" s="13"/>
      <c r="M20" s="19">
        <f t="shared" ca="1" si="9"/>
        <v>0</v>
      </c>
      <c r="N20" s="14">
        <f t="shared" si="4"/>
        <v>275.14285714285717</v>
      </c>
      <c r="O20" s="19">
        <f t="shared" si="5"/>
        <v>25.768571428571434</v>
      </c>
      <c r="P20" s="19">
        <f t="shared" ca="1" si="10"/>
        <v>5.5</v>
      </c>
      <c r="Q20" s="19">
        <f t="shared" si="13"/>
        <v>8.1</v>
      </c>
      <c r="R20" s="19">
        <f t="shared" si="13"/>
        <v>0</v>
      </c>
      <c r="S20" s="19">
        <f t="shared" ca="1" si="14"/>
        <v>3.3999999999999995</v>
      </c>
      <c r="T20" s="161"/>
      <c r="U20" s="251">
        <f t="shared" si="6"/>
        <v>0.5</v>
      </c>
      <c r="Y20" s="161"/>
      <c r="Z20" s="161"/>
      <c r="AA20" s="161"/>
      <c r="AB20" s="161"/>
      <c r="AC20" s="161"/>
      <c r="AD20" s="161"/>
      <c r="AE20" s="161"/>
      <c r="AF20" s="161"/>
      <c r="AG20" s="161"/>
      <c r="AH20" s="161"/>
      <c r="AI20" s="161"/>
      <c r="AJ20" s="161"/>
      <c r="AK20" s="161"/>
      <c r="AL20" s="161"/>
      <c r="AM20" s="161"/>
      <c r="AN20" s="161"/>
      <c r="AO20" s="161"/>
      <c r="AP20" s="161"/>
      <c r="AQ20" s="161"/>
    </row>
    <row r="21" spans="1:68" x14ac:dyDescent="0.2">
      <c r="A21" s="210">
        <f t="shared" si="11"/>
        <v>39946</v>
      </c>
      <c r="B21" s="36">
        <v>10</v>
      </c>
      <c r="C21" s="161">
        <f t="shared" si="0"/>
        <v>2</v>
      </c>
      <c r="D21" s="209">
        <f t="shared" ca="1" si="1"/>
        <v>0.5</v>
      </c>
      <c r="E21" s="93">
        <f t="shared" si="2"/>
        <v>5</v>
      </c>
      <c r="F21" s="94">
        <f t="shared" si="3"/>
        <v>1</v>
      </c>
      <c r="G21" s="19">
        <f t="shared" ca="1" si="7"/>
        <v>0.5</v>
      </c>
      <c r="H21" s="202">
        <v>1.3</v>
      </c>
      <c r="I21" s="216"/>
      <c r="J21" s="19">
        <f t="shared" ca="1" si="8"/>
        <v>1.4999999999999998</v>
      </c>
      <c r="K21" s="12">
        <f t="shared" ca="1" si="12"/>
        <v>5.306067446012868E-2</v>
      </c>
      <c r="L21" s="13"/>
      <c r="M21" s="19">
        <f t="shared" ca="1" si="9"/>
        <v>0</v>
      </c>
      <c r="N21" s="14">
        <f t="shared" si="4"/>
        <v>294.38095238095241</v>
      </c>
      <c r="O21" s="19">
        <f t="shared" si="5"/>
        <v>28.269523809523811</v>
      </c>
      <c r="P21" s="19">
        <f t="shared" ca="1" si="10"/>
        <v>6</v>
      </c>
      <c r="Q21" s="19">
        <f t="shared" si="13"/>
        <v>9.4</v>
      </c>
      <c r="R21" s="19">
        <f t="shared" si="13"/>
        <v>0</v>
      </c>
      <c r="S21" s="19">
        <f t="shared" ca="1" si="14"/>
        <v>3.3999999999999995</v>
      </c>
      <c r="T21" s="161"/>
      <c r="U21" s="251">
        <f t="shared" si="6"/>
        <v>0.5</v>
      </c>
      <c r="Y21" s="161"/>
      <c r="Z21" s="161"/>
      <c r="AA21" s="161"/>
      <c r="AB21" s="161"/>
      <c r="AC21" s="161"/>
      <c r="AD21" s="161"/>
      <c r="AE21" s="161"/>
      <c r="AF21" s="161"/>
      <c r="AG21" s="161"/>
      <c r="AH21" s="161"/>
      <c r="AI21" s="161"/>
      <c r="AJ21" s="161"/>
      <c r="AK21" s="161"/>
      <c r="AL21" s="161"/>
      <c r="AM21" s="161"/>
      <c r="AN21" s="161"/>
      <c r="AO21" s="161"/>
      <c r="AP21" s="161"/>
      <c r="AQ21" s="161"/>
    </row>
    <row r="22" spans="1:68" x14ac:dyDescent="0.2">
      <c r="A22" s="210">
        <f t="shared" si="11"/>
        <v>39947</v>
      </c>
      <c r="B22" s="36">
        <v>15</v>
      </c>
      <c r="C22" s="161">
        <f t="shared" si="0"/>
        <v>2</v>
      </c>
      <c r="D22" s="209">
        <f t="shared" ca="1" si="1"/>
        <v>0.5</v>
      </c>
      <c r="E22" s="93">
        <f t="shared" si="2"/>
        <v>6</v>
      </c>
      <c r="F22" s="94">
        <f t="shared" si="3"/>
        <v>1</v>
      </c>
      <c r="G22" s="19">
        <f t="shared" ca="1" si="7"/>
        <v>0.5</v>
      </c>
      <c r="H22" s="202">
        <v>0</v>
      </c>
      <c r="I22" s="216"/>
      <c r="J22" s="19">
        <f t="shared" ca="1" si="8"/>
        <v>1.9999999999999998</v>
      </c>
      <c r="K22" s="12">
        <f t="shared" ca="1" si="12"/>
        <v>6.4145641150956056E-2</v>
      </c>
      <c r="L22" s="13"/>
      <c r="M22" s="19">
        <f t="shared" ca="1" si="9"/>
        <v>0</v>
      </c>
      <c r="N22" s="14">
        <f t="shared" si="4"/>
        <v>313.61904761904765</v>
      </c>
      <c r="O22" s="19">
        <f t="shared" si="5"/>
        <v>31.179047619047623</v>
      </c>
      <c r="P22" s="19">
        <f t="shared" ca="1" si="10"/>
        <v>6.5</v>
      </c>
      <c r="Q22" s="19">
        <f t="shared" si="13"/>
        <v>9.4</v>
      </c>
      <c r="R22" s="19">
        <f t="shared" si="13"/>
        <v>0</v>
      </c>
      <c r="S22" s="19">
        <f t="shared" ca="1" si="14"/>
        <v>3.3999999999999995</v>
      </c>
      <c r="T22" s="161"/>
      <c r="U22" s="251">
        <f t="shared" si="6"/>
        <v>0.5</v>
      </c>
      <c r="Y22" s="161"/>
      <c r="Z22" s="161"/>
      <c r="AA22" s="161"/>
      <c r="AB22" s="161"/>
      <c r="AC22" s="161"/>
      <c r="AD22" s="161"/>
      <c r="AE22" s="161"/>
      <c r="AF22" s="161"/>
      <c r="AG22" s="161"/>
      <c r="AH22" s="161"/>
      <c r="AI22" s="161"/>
      <c r="AJ22" s="161"/>
      <c r="AK22" s="161"/>
      <c r="AL22" s="161"/>
      <c r="AM22" s="161"/>
      <c r="AN22" s="161"/>
      <c r="AO22" s="161"/>
      <c r="AP22" s="161"/>
      <c r="AQ22" s="161"/>
    </row>
    <row r="23" spans="1:68" x14ac:dyDescent="0.2">
      <c r="A23" s="210">
        <f t="shared" si="11"/>
        <v>39948</v>
      </c>
      <c r="B23" s="36">
        <v>15</v>
      </c>
      <c r="C23" s="161">
        <f t="shared" si="0"/>
        <v>2</v>
      </c>
      <c r="D23" s="209">
        <f t="shared" ca="1" si="1"/>
        <v>0.5</v>
      </c>
      <c r="E23" s="93">
        <f t="shared" si="2"/>
        <v>7</v>
      </c>
      <c r="F23" s="94">
        <f t="shared" si="3"/>
        <v>1</v>
      </c>
      <c r="G23" s="19">
        <f t="shared" ca="1" si="7"/>
        <v>0.5</v>
      </c>
      <c r="H23" s="202">
        <v>0</v>
      </c>
      <c r="I23" s="216"/>
      <c r="J23" s="19">
        <f t="shared" ca="1" si="8"/>
        <v>2.5</v>
      </c>
      <c r="K23" s="12">
        <f t="shared" ca="1" si="12"/>
        <v>7.2977481234361957E-2</v>
      </c>
      <c r="L23" s="13"/>
      <c r="M23" s="19">
        <f t="shared" ca="1" si="9"/>
        <v>0</v>
      </c>
      <c r="N23" s="14">
        <f t="shared" si="4"/>
        <v>332.85714285714289</v>
      </c>
      <c r="O23" s="19">
        <f t="shared" si="5"/>
        <v>34.25714285714286</v>
      </c>
      <c r="P23" s="19">
        <f t="shared" ca="1" si="10"/>
        <v>7</v>
      </c>
      <c r="Q23" s="19">
        <f t="shared" si="13"/>
        <v>9.4</v>
      </c>
      <c r="R23" s="19">
        <f t="shared" si="13"/>
        <v>0</v>
      </c>
      <c r="S23" s="19">
        <f t="shared" ca="1" si="14"/>
        <v>3.3999999999999995</v>
      </c>
      <c r="T23" s="161"/>
      <c r="U23" s="251">
        <f t="shared" si="6"/>
        <v>0.5</v>
      </c>
      <c r="Y23" s="161"/>
      <c r="Z23" s="161"/>
      <c r="AA23" s="161"/>
      <c r="AB23" s="161"/>
      <c r="AC23" s="161"/>
      <c r="AD23" s="161"/>
      <c r="AE23" s="161"/>
      <c r="AF23" s="161"/>
      <c r="AG23" s="161"/>
      <c r="AH23" s="161"/>
      <c r="AI23" s="161"/>
      <c r="AJ23" s="161"/>
      <c r="AK23" s="161"/>
      <c r="AL23" s="161"/>
      <c r="AM23" s="161"/>
      <c r="AN23" s="161"/>
      <c r="AO23" s="161"/>
      <c r="AP23" s="161"/>
      <c r="AQ23" s="161"/>
    </row>
    <row r="24" spans="1:68" x14ac:dyDescent="0.2">
      <c r="A24" s="210">
        <f t="shared" si="11"/>
        <v>39949</v>
      </c>
      <c r="B24" s="36">
        <v>25</v>
      </c>
      <c r="C24" s="161">
        <f t="shared" si="0"/>
        <v>2</v>
      </c>
      <c r="D24" s="209">
        <f t="shared" ca="1" si="1"/>
        <v>1</v>
      </c>
      <c r="E24" s="93">
        <f t="shared" si="2"/>
        <v>8</v>
      </c>
      <c r="F24" s="94">
        <f t="shared" si="3"/>
        <v>1</v>
      </c>
      <c r="G24" s="19">
        <f t="shared" ca="1" si="7"/>
        <v>1</v>
      </c>
      <c r="H24" s="202">
        <v>0</v>
      </c>
      <c r="I24" s="216"/>
      <c r="J24" s="19">
        <f t="shared" ca="1" si="8"/>
        <v>3.5</v>
      </c>
      <c r="K24" s="12">
        <f t="shared" ca="1" si="12"/>
        <v>9.3745217080761167E-2</v>
      </c>
      <c r="L24" s="13"/>
      <c r="M24" s="19">
        <f t="shared" ca="1" si="9"/>
        <v>0</v>
      </c>
      <c r="N24" s="14">
        <f t="shared" si="4"/>
        <v>352.09523809523813</v>
      </c>
      <c r="O24" s="19">
        <f t="shared" si="5"/>
        <v>37.335238095238104</v>
      </c>
      <c r="P24" s="19">
        <f t="shared" ca="1" si="10"/>
        <v>8</v>
      </c>
      <c r="Q24" s="19">
        <f t="shared" si="13"/>
        <v>9.4</v>
      </c>
      <c r="R24" s="19">
        <f t="shared" si="13"/>
        <v>0</v>
      </c>
      <c r="S24" s="19">
        <f t="shared" ca="1" si="14"/>
        <v>3.3999999999999995</v>
      </c>
      <c r="T24" s="161"/>
      <c r="U24" s="251">
        <f t="shared" si="6"/>
        <v>0.5</v>
      </c>
      <c r="Y24" s="161"/>
      <c r="Z24" s="161"/>
      <c r="AA24" s="161"/>
      <c r="AB24" s="161"/>
      <c r="AC24" s="161"/>
      <c r="AD24" s="161"/>
      <c r="AE24" s="161"/>
      <c r="AF24" s="161"/>
      <c r="AG24" s="161"/>
      <c r="AH24" s="161"/>
      <c r="AI24" s="161"/>
      <c r="AJ24" s="161"/>
      <c r="AK24" s="161"/>
      <c r="AL24" s="161"/>
      <c r="AM24" s="161"/>
      <c r="AN24" s="161"/>
      <c r="AO24" s="161"/>
      <c r="AP24" s="161"/>
      <c r="AQ24" s="161"/>
    </row>
    <row r="25" spans="1:68" x14ac:dyDescent="0.2">
      <c r="A25" s="210">
        <f t="shared" si="11"/>
        <v>39950</v>
      </c>
      <c r="B25" s="36">
        <v>22</v>
      </c>
      <c r="C25" s="161">
        <f t="shared" si="0"/>
        <v>3</v>
      </c>
      <c r="D25" s="209">
        <f t="shared" ca="1" si="1"/>
        <v>1.5</v>
      </c>
      <c r="E25" s="93">
        <f t="shared" si="2"/>
        <v>9</v>
      </c>
      <c r="F25" s="94">
        <f t="shared" si="3"/>
        <v>1</v>
      </c>
      <c r="G25" s="19">
        <f t="shared" ca="1" si="7"/>
        <v>1.5</v>
      </c>
      <c r="H25" s="202">
        <v>0</v>
      </c>
      <c r="I25" s="216"/>
      <c r="J25" s="19">
        <f t="shared" ca="1" si="8"/>
        <v>5</v>
      </c>
      <c r="K25" s="12">
        <f t="shared" ca="1" si="12"/>
        <v>0.12372154404486965</v>
      </c>
      <c r="L25" s="13"/>
      <c r="M25" s="19">
        <f t="shared" ca="1" si="9"/>
        <v>0</v>
      </c>
      <c r="N25" s="14">
        <f t="shared" si="4"/>
        <v>371.33333333333337</v>
      </c>
      <c r="O25" s="19">
        <f t="shared" si="5"/>
        <v>40.413333333333341</v>
      </c>
      <c r="P25" s="19">
        <f t="shared" ca="1" si="10"/>
        <v>9.5</v>
      </c>
      <c r="Q25" s="19">
        <f t="shared" si="13"/>
        <v>9.4</v>
      </c>
      <c r="R25" s="19">
        <f t="shared" si="13"/>
        <v>0</v>
      </c>
      <c r="S25" s="19">
        <f t="shared" ca="1" si="14"/>
        <v>3.3999999999999995</v>
      </c>
      <c r="T25" s="161"/>
      <c r="U25" s="251">
        <f t="shared" si="6"/>
        <v>0.5</v>
      </c>
      <c r="Y25" s="161"/>
      <c r="Z25" s="161"/>
      <c r="AA25" s="161"/>
      <c r="AB25" s="161"/>
      <c r="AC25" s="161"/>
      <c r="AD25" s="161"/>
      <c r="AE25" s="161"/>
      <c r="AF25" s="161"/>
      <c r="AG25" s="161"/>
      <c r="AH25" s="161"/>
      <c r="AI25" s="161"/>
      <c r="AJ25" s="161"/>
      <c r="AK25" s="161"/>
      <c r="AL25" s="161"/>
      <c r="AM25" s="161"/>
      <c r="AN25" s="161"/>
      <c r="AO25" s="161"/>
      <c r="AP25" s="161"/>
      <c r="AQ25" s="161"/>
    </row>
    <row r="26" spans="1:68" x14ac:dyDescent="0.2">
      <c r="A26" s="210">
        <f t="shared" si="11"/>
        <v>39951</v>
      </c>
      <c r="B26" s="36">
        <v>24</v>
      </c>
      <c r="C26" s="161">
        <f t="shared" si="0"/>
        <v>3</v>
      </c>
      <c r="D26" s="209">
        <f t="shared" ca="1" si="1"/>
        <v>1.5</v>
      </c>
      <c r="E26" s="93">
        <f t="shared" si="2"/>
        <v>10</v>
      </c>
      <c r="F26" s="94">
        <f t="shared" si="3"/>
        <v>1</v>
      </c>
      <c r="G26" s="19">
        <f t="shared" ca="1" si="7"/>
        <v>1.5</v>
      </c>
      <c r="H26" s="202">
        <v>1.3</v>
      </c>
      <c r="I26" s="216"/>
      <c r="J26" s="19">
        <f t="shared" ca="1" si="8"/>
        <v>5.2</v>
      </c>
      <c r="K26" s="12">
        <f t="shared" ca="1" si="12"/>
        <v>0.11956378925239783</v>
      </c>
      <c r="L26" s="13"/>
      <c r="M26" s="19">
        <f t="shared" ca="1" si="9"/>
        <v>0</v>
      </c>
      <c r="N26" s="14">
        <f t="shared" si="4"/>
        <v>390.57142857142861</v>
      </c>
      <c r="O26" s="19">
        <f t="shared" si="5"/>
        <v>43.491428571428578</v>
      </c>
      <c r="P26" s="19">
        <f t="shared" ca="1" si="10"/>
        <v>11</v>
      </c>
      <c r="Q26" s="19">
        <f t="shared" ref="Q26:R41" si="15">Q25+H26</f>
        <v>10.700000000000001</v>
      </c>
      <c r="R26" s="19">
        <f t="shared" si="15"/>
        <v>0</v>
      </c>
      <c r="S26" s="19">
        <f t="shared" ca="1" si="14"/>
        <v>3.3999999999999995</v>
      </c>
      <c r="T26" s="161"/>
      <c r="U26" s="251">
        <f t="shared" si="6"/>
        <v>0.5</v>
      </c>
      <c r="Y26" s="161"/>
      <c r="Z26" s="161"/>
      <c r="AA26" s="161"/>
      <c r="AB26" s="161"/>
      <c r="AC26" s="161"/>
      <c r="AD26" s="161"/>
      <c r="AE26" s="161"/>
      <c r="AF26" s="161"/>
      <c r="AG26" s="161"/>
      <c r="AH26" s="161"/>
      <c r="AI26" s="161"/>
      <c r="AJ26" s="161"/>
      <c r="AK26" s="161"/>
      <c r="AL26" s="161"/>
      <c r="AM26" s="161"/>
      <c r="AN26" s="161"/>
      <c r="AO26" s="161"/>
      <c r="AP26" s="161"/>
      <c r="AQ26" s="161"/>
    </row>
    <row r="27" spans="1:68" x14ac:dyDescent="0.2">
      <c r="A27" s="210">
        <f t="shared" si="11"/>
        <v>39952</v>
      </c>
      <c r="B27" s="36">
        <v>22</v>
      </c>
      <c r="C27" s="161">
        <f t="shared" si="0"/>
        <v>3</v>
      </c>
      <c r="D27" s="209">
        <f t="shared" ca="1" si="1"/>
        <v>1.5</v>
      </c>
      <c r="E27" s="93">
        <f t="shared" si="2"/>
        <v>11</v>
      </c>
      <c r="F27" s="94">
        <f t="shared" si="3"/>
        <v>1</v>
      </c>
      <c r="G27" s="19">
        <f t="shared" ca="1" si="7"/>
        <v>1.5</v>
      </c>
      <c r="H27" s="202">
        <v>0</v>
      </c>
      <c r="I27" s="216"/>
      <c r="J27" s="19">
        <f t="shared" ca="1" si="8"/>
        <v>6.7</v>
      </c>
      <c r="K27" s="12">
        <f t="shared" ca="1" si="12"/>
        <v>0.14387091496584725</v>
      </c>
      <c r="L27" s="13"/>
      <c r="M27" s="19">
        <f t="shared" ca="1" si="9"/>
        <v>0</v>
      </c>
      <c r="N27" s="14">
        <f t="shared" si="4"/>
        <v>409.80952380952385</v>
      </c>
      <c r="O27" s="19">
        <f t="shared" si="5"/>
        <v>46.569523809523815</v>
      </c>
      <c r="P27" s="19">
        <f t="shared" ca="1" si="10"/>
        <v>12.5</v>
      </c>
      <c r="Q27" s="19">
        <f t="shared" si="15"/>
        <v>10.700000000000001</v>
      </c>
      <c r="R27" s="19">
        <f t="shared" si="15"/>
        <v>0</v>
      </c>
      <c r="S27" s="19">
        <f t="shared" ca="1" si="14"/>
        <v>3.3999999999999995</v>
      </c>
      <c r="T27" s="161"/>
      <c r="U27" s="251">
        <f t="shared" si="6"/>
        <v>0.5</v>
      </c>
      <c r="Y27" s="161"/>
      <c r="Z27" s="161"/>
      <c r="AA27" s="161"/>
      <c r="AB27" s="161"/>
      <c r="AC27" s="161"/>
      <c r="AD27" s="161"/>
      <c r="AE27" s="161"/>
      <c r="AF27" s="161"/>
      <c r="AG27" s="161"/>
      <c r="AH27" s="161"/>
      <c r="AI27" s="161"/>
      <c r="AJ27" s="161"/>
      <c r="AK27" s="161"/>
      <c r="AL27" s="161"/>
      <c r="AM27" s="161"/>
      <c r="AN27" s="161"/>
      <c r="AO27" s="161"/>
      <c r="AP27" s="161"/>
      <c r="AQ27" s="161"/>
    </row>
    <row r="28" spans="1:68" x14ac:dyDescent="0.2">
      <c r="A28" s="210">
        <f t="shared" si="11"/>
        <v>39953</v>
      </c>
      <c r="B28" s="36">
        <v>14</v>
      </c>
      <c r="C28" s="161">
        <f t="shared" si="0"/>
        <v>3</v>
      </c>
      <c r="D28" s="209">
        <f t="shared" ca="1" si="1"/>
        <v>0.8</v>
      </c>
      <c r="E28" s="93">
        <f t="shared" si="2"/>
        <v>12</v>
      </c>
      <c r="F28" s="94">
        <f t="shared" si="3"/>
        <v>1</v>
      </c>
      <c r="G28" s="19">
        <f t="shared" ca="1" si="7"/>
        <v>0.8</v>
      </c>
      <c r="H28" s="202">
        <v>0</v>
      </c>
      <c r="I28" s="216"/>
      <c r="J28" s="19">
        <f t="shared" ca="1" si="8"/>
        <v>7.5</v>
      </c>
      <c r="K28" s="12">
        <f t="shared" ca="1" si="12"/>
        <v>0.15106464607711489</v>
      </c>
      <c r="L28" s="13"/>
      <c r="M28" s="19">
        <f t="shared" ca="1" si="9"/>
        <v>0</v>
      </c>
      <c r="N28" s="14">
        <f t="shared" si="4"/>
        <v>429.04761904761909</v>
      </c>
      <c r="O28" s="19">
        <f t="shared" si="5"/>
        <v>49.647619047619052</v>
      </c>
      <c r="P28" s="19">
        <f t="shared" ca="1" si="10"/>
        <v>13.3</v>
      </c>
      <c r="Q28" s="19">
        <f t="shared" si="15"/>
        <v>10.700000000000001</v>
      </c>
      <c r="R28" s="19">
        <f t="shared" si="15"/>
        <v>0</v>
      </c>
      <c r="S28" s="19">
        <f t="shared" ca="1" si="14"/>
        <v>3.3999999999999995</v>
      </c>
      <c r="T28" s="161"/>
      <c r="U28" s="251">
        <f t="shared" si="6"/>
        <v>0.5</v>
      </c>
      <c r="Y28" s="161"/>
      <c r="Z28" s="161"/>
      <c r="AA28" s="161"/>
      <c r="AB28" s="161"/>
      <c r="AC28" s="161"/>
      <c r="AD28" s="161"/>
      <c r="AE28" s="161"/>
      <c r="AF28" s="161"/>
      <c r="AG28" s="161"/>
      <c r="AH28" s="161"/>
      <c r="AI28" s="161"/>
      <c r="AJ28" s="161"/>
      <c r="AK28" s="161"/>
      <c r="AL28" s="161"/>
      <c r="AM28" s="161"/>
      <c r="AN28" s="161"/>
      <c r="AO28" s="161"/>
      <c r="AP28" s="161"/>
      <c r="AQ28" s="161"/>
    </row>
    <row r="29" spans="1:68" x14ac:dyDescent="0.2">
      <c r="A29" s="210">
        <f t="shared" si="11"/>
        <v>39954</v>
      </c>
      <c r="B29" s="36">
        <v>16</v>
      </c>
      <c r="C29" s="161">
        <f t="shared" si="0"/>
        <v>3</v>
      </c>
      <c r="D29" s="209">
        <f t="shared" ca="1" si="1"/>
        <v>1.3</v>
      </c>
      <c r="E29" s="93">
        <f t="shared" si="2"/>
        <v>13</v>
      </c>
      <c r="F29" s="94">
        <f t="shared" si="3"/>
        <v>1</v>
      </c>
      <c r="G29" s="19">
        <f t="shared" ca="1" si="7"/>
        <v>1.3</v>
      </c>
      <c r="H29" s="202">
        <v>0</v>
      </c>
      <c r="I29" s="216"/>
      <c r="J29" s="19">
        <f t="shared" ca="1" si="8"/>
        <v>8.8000000000000007</v>
      </c>
      <c r="K29" s="12">
        <f t="shared" ca="1" si="12"/>
        <v>0.16690148477294894</v>
      </c>
      <c r="L29" s="13"/>
      <c r="M29" s="19">
        <f t="shared" ca="1" si="9"/>
        <v>0</v>
      </c>
      <c r="N29" s="14">
        <f t="shared" si="4"/>
        <v>448.28571428571433</v>
      </c>
      <c r="O29" s="19">
        <f t="shared" si="5"/>
        <v>52.725714285714297</v>
      </c>
      <c r="P29" s="19">
        <f t="shared" ca="1" si="10"/>
        <v>14.600000000000001</v>
      </c>
      <c r="Q29" s="19">
        <f t="shared" si="15"/>
        <v>10.700000000000001</v>
      </c>
      <c r="R29" s="19">
        <f t="shared" si="15"/>
        <v>0</v>
      </c>
      <c r="S29" s="19">
        <f t="shared" ca="1" si="14"/>
        <v>3.3999999999999995</v>
      </c>
      <c r="T29" s="161"/>
      <c r="U29" s="251">
        <f t="shared" si="6"/>
        <v>0.5</v>
      </c>
      <c r="Y29" s="161"/>
      <c r="Z29" s="161"/>
      <c r="AA29" s="161"/>
      <c r="AB29" s="161"/>
      <c r="AC29" s="161"/>
      <c r="AD29" s="161"/>
      <c r="AE29" s="161"/>
      <c r="AF29" s="161"/>
      <c r="AG29" s="161"/>
      <c r="AH29" s="161"/>
      <c r="AI29" s="161"/>
      <c r="AJ29" s="161"/>
      <c r="AK29" s="161"/>
      <c r="AL29" s="161"/>
      <c r="AM29" s="161"/>
      <c r="AN29" s="161"/>
      <c r="AO29" s="161"/>
      <c r="AP29" s="161"/>
      <c r="AQ29" s="161"/>
    </row>
    <row r="30" spans="1:68" x14ac:dyDescent="0.2">
      <c r="A30" s="210">
        <f t="shared" si="11"/>
        <v>39955</v>
      </c>
      <c r="B30" s="36">
        <v>23</v>
      </c>
      <c r="C30" s="161">
        <f t="shared" si="0"/>
        <v>3</v>
      </c>
      <c r="D30" s="209">
        <f t="shared" ca="1" si="1"/>
        <v>1.5</v>
      </c>
      <c r="E30" s="93">
        <f t="shared" si="2"/>
        <v>14</v>
      </c>
      <c r="F30" s="94">
        <f t="shared" si="3"/>
        <v>1</v>
      </c>
      <c r="G30" s="19">
        <f t="shared" ca="1" si="7"/>
        <v>1.5</v>
      </c>
      <c r="H30" s="202">
        <v>0</v>
      </c>
      <c r="I30" s="216"/>
      <c r="J30" s="19">
        <f t="shared" ca="1" si="8"/>
        <v>10.3</v>
      </c>
      <c r="K30" s="12">
        <f t="shared" ca="1" si="12"/>
        <v>0.18457521247909339</v>
      </c>
      <c r="L30" s="13"/>
      <c r="M30" s="19">
        <f t="shared" ca="1" si="9"/>
        <v>0</v>
      </c>
      <c r="N30" s="14">
        <f t="shared" si="4"/>
        <v>467.52380952380958</v>
      </c>
      <c r="O30" s="19">
        <f t="shared" si="5"/>
        <v>55.803809523809534</v>
      </c>
      <c r="P30" s="19">
        <f t="shared" ca="1" si="10"/>
        <v>16.100000000000001</v>
      </c>
      <c r="Q30" s="19">
        <f t="shared" si="15"/>
        <v>10.700000000000001</v>
      </c>
      <c r="R30" s="19">
        <f t="shared" si="15"/>
        <v>0</v>
      </c>
      <c r="S30" s="19">
        <f t="shared" ca="1" si="14"/>
        <v>3.3999999999999995</v>
      </c>
      <c r="T30" s="161"/>
      <c r="U30" s="251">
        <f t="shared" si="6"/>
        <v>0.5</v>
      </c>
      <c r="Y30" s="161"/>
      <c r="Z30" s="161"/>
      <c r="AA30" s="161"/>
      <c r="AB30" s="161"/>
      <c r="AC30" s="161"/>
      <c r="AD30" s="161"/>
      <c r="AE30" s="161"/>
      <c r="AF30" s="161"/>
      <c r="AG30" s="161"/>
      <c r="AH30" s="161"/>
      <c r="AI30" s="161"/>
      <c r="AJ30" s="161"/>
      <c r="AK30" s="161"/>
      <c r="AL30" s="161"/>
      <c r="AM30" s="161"/>
      <c r="AN30" s="161"/>
      <c r="AO30" s="161"/>
      <c r="AP30" s="161"/>
      <c r="AQ30" s="161"/>
    </row>
    <row r="31" spans="1:68" x14ac:dyDescent="0.2">
      <c r="A31" s="210">
        <f t="shared" si="11"/>
        <v>39956</v>
      </c>
      <c r="B31" s="36">
        <v>32</v>
      </c>
      <c r="C31" s="161">
        <f t="shared" si="0"/>
        <v>3</v>
      </c>
      <c r="D31" s="209">
        <f t="shared" ca="1" si="1"/>
        <v>2</v>
      </c>
      <c r="E31" s="93">
        <f t="shared" si="2"/>
        <v>15</v>
      </c>
      <c r="F31" s="94">
        <f t="shared" si="3"/>
        <v>1</v>
      </c>
      <c r="G31" s="19">
        <f t="shared" ca="1" si="7"/>
        <v>2</v>
      </c>
      <c r="H31" s="202">
        <v>0</v>
      </c>
      <c r="I31" s="216"/>
      <c r="J31" s="19">
        <f t="shared" ca="1" si="8"/>
        <v>12.3</v>
      </c>
      <c r="K31" s="12">
        <f t="shared" ca="1" si="12"/>
        <v>0.20889269886455533</v>
      </c>
      <c r="L31" s="13"/>
      <c r="M31" s="19">
        <f t="shared" ca="1" si="9"/>
        <v>0</v>
      </c>
      <c r="N31" s="14">
        <f t="shared" si="4"/>
        <v>486.76190476190482</v>
      </c>
      <c r="O31" s="19">
        <f t="shared" si="5"/>
        <v>58.881904761904771</v>
      </c>
      <c r="P31" s="19">
        <f t="shared" ca="1" si="10"/>
        <v>18.100000000000001</v>
      </c>
      <c r="Q31" s="19">
        <f t="shared" si="15"/>
        <v>10.700000000000001</v>
      </c>
      <c r="R31" s="19">
        <f t="shared" si="15"/>
        <v>0</v>
      </c>
      <c r="S31" s="19">
        <f t="shared" ca="1" si="14"/>
        <v>3.3999999999999995</v>
      </c>
      <c r="T31" s="161"/>
      <c r="U31" s="251">
        <f t="shared" si="6"/>
        <v>0.5</v>
      </c>
      <c r="Y31" s="161"/>
      <c r="Z31" s="161"/>
      <c r="AA31" s="161"/>
      <c r="AB31" s="161"/>
      <c r="AC31" s="161"/>
      <c r="AD31" s="161"/>
      <c r="AE31" s="161"/>
      <c r="AF31" s="161"/>
      <c r="AG31" s="161"/>
      <c r="AH31" s="161"/>
      <c r="AI31" s="161"/>
      <c r="AJ31" s="161"/>
      <c r="AK31" s="161"/>
      <c r="AL31" s="161"/>
      <c r="AM31" s="161"/>
      <c r="AN31" s="161"/>
      <c r="AO31" s="161"/>
      <c r="AP31" s="161"/>
      <c r="AQ31" s="161"/>
    </row>
    <row r="32" spans="1:68" ht="13.5" thickBot="1" x14ac:dyDescent="0.25">
      <c r="A32" s="210">
        <f t="shared" si="11"/>
        <v>39957</v>
      </c>
      <c r="B32" s="36">
        <v>23</v>
      </c>
      <c r="C32" s="161">
        <f t="shared" si="0"/>
        <v>4</v>
      </c>
      <c r="D32" s="209">
        <f t="shared" ca="1" si="1"/>
        <v>2.2999999999999998</v>
      </c>
      <c r="E32" s="93">
        <f t="shared" si="2"/>
        <v>16</v>
      </c>
      <c r="F32" s="94">
        <f t="shared" si="3"/>
        <v>1</v>
      </c>
      <c r="G32" s="19">
        <f t="shared" ca="1" si="7"/>
        <v>2.2999999999999998</v>
      </c>
      <c r="H32" s="202">
        <v>4.5999999999999996</v>
      </c>
      <c r="I32" s="216"/>
      <c r="J32" s="19">
        <f t="shared" ca="1" si="8"/>
        <v>10.000000000000002</v>
      </c>
      <c r="K32" s="12">
        <f t="shared" ca="1" si="12"/>
        <v>0.16139444803098774</v>
      </c>
      <c r="L32" s="13"/>
      <c r="M32" s="19">
        <f t="shared" ca="1" si="9"/>
        <v>0</v>
      </c>
      <c r="N32" s="14">
        <f t="shared" si="4"/>
        <v>506.00000000000006</v>
      </c>
      <c r="O32" s="19">
        <f t="shared" si="5"/>
        <v>61.960000000000008</v>
      </c>
      <c r="P32" s="19">
        <f t="shared" ca="1" si="10"/>
        <v>20.400000000000002</v>
      </c>
      <c r="Q32" s="19">
        <f t="shared" si="15"/>
        <v>15.3</v>
      </c>
      <c r="R32" s="19">
        <f t="shared" si="15"/>
        <v>0</v>
      </c>
      <c r="S32" s="19">
        <f t="shared" ca="1" si="14"/>
        <v>3.3999999999999995</v>
      </c>
      <c r="T32" s="161"/>
      <c r="U32" s="251">
        <f t="shared" si="6"/>
        <v>0.5</v>
      </c>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row>
    <row r="33" spans="1:16359" s="76" customFormat="1" ht="14.25" thickTop="1" thickBot="1" x14ac:dyDescent="0.25">
      <c r="A33" s="210">
        <f t="shared" si="11"/>
        <v>39958</v>
      </c>
      <c r="B33" s="36">
        <v>22</v>
      </c>
      <c r="C33" s="161">
        <f t="shared" si="0"/>
        <v>4</v>
      </c>
      <c r="D33" s="209">
        <f t="shared" ca="1" si="1"/>
        <v>2.2999999999999998</v>
      </c>
      <c r="E33" s="93">
        <f t="shared" si="2"/>
        <v>17</v>
      </c>
      <c r="F33" s="94">
        <f t="shared" si="3"/>
        <v>1</v>
      </c>
      <c r="G33" s="19">
        <f t="shared" ca="1" si="7"/>
        <v>2.2999999999999998</v>
      </c>
      <c r="H33" s="202">
        <v>0</v>
      </c>
      <c r="I33" s="216"/>
      <c r="J33" s="19">
        <f t="shared" ca="1" si="8"/>
        <v>12.3</v>
      </c>
      <c r="K33" s="12">
        <f t="shared" ca="1" si="12"/>
        <v>0.18736399245611488</v>
      </c>
      <c r="L33" s="13"/>
      <c r="M33" s="19">
        <f t="shared" ca="1" si="9"/>
        <v>0</v>
      </c>
      <c r="N33" s="14">
        <f t="shared" si="4"/>
        <v>525.2380952380953</v>
      </c>
      <c r="O33" s="19">
        <f t="shared" si="5"/>
        <v>65.64761904761906</v>
      </c>
      <c r="P33" s="19">
        <f t="shared" ca="1" si="10"/>
        <v>22.700000000000003</v>
      </c>
      <c r="Q33" s="19">
        <f t="shared" si="15"/>
        <v>15.3</v>
      </c>
      <c r="R33" s="19">
        <f t="shared" si="15"/>
        <v>0</v>
      </c>
      <c r="S33" s="19">
        <f t="shared" ca="1" si="14"/>
        <v>3.3999999999999995</v>
      </c>
      <c r="T33" s="161"/>
      <c r="U33" s="251">
        <f t="shared" si="6"/>
        <v>0.5</v>
      </c>
      <c r="V33"/>
      <c r="W33"/>
      <c r="X33"/>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row>
    <row r="34" spans="1:16359" ht="13.5" thickTop="1" x14ac:dyDescent="0.2">
      <c r="A34" s="210">
        <f t="shared" si="11"/>
        <v>39959</v>
      </c>
      <c r="B34" s="36">
        <v>25</v>
      </c>
      <c r="C34" s="161">
        <f t="shared" si="0"/>
        <v>4</v>
      </c>
      <c r="D34" s="209">
        <f t="shared" ca="1" si="1"/>
        <v>2.2999999999999998</v>
      </c>
      <c r="E34" s="93">
        <f t="shared" si="2"/>
        <v>18</v>
      </c>
      <c r="F34" s="94">
        <f t="shared" si="3"/>
        <v>1</v>
      </c>
      <c r="G34" s="19">
        <f t="shared" ca="1" si="7"/>
        <v>2.2999999999999998</v>
      </c>
      <c r="H34" s="202">
        <v>0</v>
      </c>
      <c r="I34" s="216"/>
      <c r="J34" s="19">
        <f t="shared" ca="1" si="8"/>
        <v>14.600000000000001</v>
      </c>
      <c r="K34" s="12">
        <f t="shared" ca="1" si="12"/>
        <v>0.21008633685076061</v>
      </c>
      <c r="L34" s="13"/>
      <c r="M34" s="19">
        <f t="shared" ca="1" si="9"/>
        <v>0</v>
      </c>
      <c r="N34" s="14">
        <f t="shared" si="4"/>
        <v>544.47619047619048</v>
      </c>
      <c r="O34" s="19">
        <f t="shared" si="5"/>
        <v>69.495238095238093</v>
      </c>
      <c r="P34" s="19">
        <f t="shared" ca="1" si="10"/>
        <v>25.000000000000004</v>
      </c>
      <c r="Q34" s="19">
        <f t="shared" si="15"/>
        <v>15.3</v>
      </c>
      <c r="R34" s="19">
        <f t="shared" si="15"/>
        <v>0</v>
      </c>
      <c r="S34" s="19">
        <f t="shared" ca="1" si="14"/>
        <v>3.3999999999999995</v>
      </c>
      <c r="T34" s="161"/>
      <c r="U34" s="251">
        <f t="shared" si="6"/>
        <v>0.5</v>
      </c>
      <c r="Y34" s="161"/>
      <c r="Z34" s="161"/>
      <c r="AA34" s="161"/>
      <c r="AB34" s="161"/>
      <c r="AC34" s="161"/>
      <c r="AD34" s="161"/>
      <c r="AE34" s="161"/>
      <c r="AF34" s="161"/>
      <c r="AG34" s="161"/>
      <c r="AH34" s="161"/>
      <c r="AI34" s="161"/>
      <c r="AJ34" s="161"/>
      <c r="AK34" s="161"/>
      <c r="AL34" s="161"/>
      <c r="AM34" s="161"/>
      <c r="AN34" s="161"/>
      <c r="AO34" s="161"/>
      <c r="AP34" s="161"/>
      <c r="AQ34" s="161"/>
    </row>
    <row r="35" spans="1:16359" x14ac:dyDescent="0.2">
      <c r="A35" s="210">
        <f t="shared" si="11"/>
        <v>39960</v>
      </c>
      <c r="B35" s="36">
        <v>30</v>
      </c>
      <c r="C35" s="161">
        <f t="shared" si="0"/>
        <v>4</v>
      </c>
      <c r="D35" s="209">
        <f t="shared" ca="1" si="1"/>
        <v>2.8</v>
      </c>
      <c r="E35" s="93">
        <f t="shared" si="2"/>
        <v>19</v>
      </c>
      <c r="F35" s="94">
        <f t="shared" si="3"/>
        <v>1</v>
      </c>
      <c r="G35" s="19">
        <f t="shared" ca="1" si="7"/>
        <v>2.8</v>
      </c>
      <c r="H35" s="202">
        <v>32</v>
      </c>
      <c r="I35" s="216"/>
      <c r="J35" s="19">
        <f t="shared" ca="1" si="8"/>
        <v>0</v>
      </c>
      <c r="K35" s="12">
        <f t="shared" ca="1" si="12"/>
        <v>0</v>
      </c>
      <c r="L35" s="13"/>
      <c r="M35" s="19">
        <f t="shared" ca="1" si="9"/>
        <v>14.599999999999998</v>
      </c>
      <c r="N35" s="14">
        <f t="shared" si="4"/>
        <v>563.71428571428567</v>
      </c>
      <c r="O35" s="19">
        <f t="shared" si="5"/>
        <v>73.342857142857127</v>
      </c>
      <c r="P35" s="19">
        <f t="shared" ca="1" si="10"/>
        <v>27.800000000000004</v>
      </c>
      <c r="Q35" s="19">
        <f t="shared" si="15"/>
        <v>47.3</v>
      </c>
      <c r="R35" s="19">
        <f t="shared" si="15"/>
        <v>0</v>
      </c>
      <c r="S35" s="19">
        <f t="shared" ca="1" si="14"/>
        <v>17.999999999999996</v>
      </c>
      <c r="T35" s="161"/>
      <c r="U35" s="251">
        <f t="shared" si="6"/>
        <v>0.5</v>
      </c>
      <c r="Y35" s="161"/>
      <c r="Z35" s="161"/>
      <c r="AA35" s="161"/>
      <c r="AB35" s="161"/>
      <c r="AC35" s="161"/>
      <c r="AD35" s="161"/>
      <c r="AE35" s="161"/>
      <c r="AF35" s="161"/>
      <c r="AG35" s="161"/>
      <c r="AH35" s="161"/>
      <c r="AI35" s="161"/>
      <c r="AJ35" s="161"/>
      <c r="AK35" s="161"/>
      <c r="AL35" s="161"/>
      <c r="AM35" s="161"/>
      <c r="AN35" s="161"/>
      <c r="AO35" s="161"/>
      <c r="AP35" s="161"/>
      <c r="AQ35" s="161"/>
    </row>
    <row r="36" spans="1:16359" x14ac:dyDescent="0.2">
      <c r="A36" s="210">
        <f t="shared" si="11"/>
        <v>39961</v>
      </c>
      <c r="B36" s="36">
        <v>31</v>
      </c>
      <c r="C36" s="161">
        <f t="shared" si="0"/>
        <v>4</v>
      </c>
      <c r="D36" s="209">
        <f t="shared" ca="1" si="1"/>
        <v>2.8</v>
      </c>
      <c r="E36" s="93">
        <f t="shared" si="2"/>
        <v>20</v>
      </c>
      <c r="F36" s="94">
        <f t="shared" si="3"/>
        <v>1</v>
      </c>
      <c r="G36" s="19">
        <f t="shared" ca="1" si="7"/>
        <v>2.8</v>
      </c>
      <c r="H36" s="202">
        <v>0</v>
      </c>
      <c r="I36" s="216"/>
      <c r="J36" s="19">
        <f t="shared" ca="1" si="8"/>
        <v>2.8</v>
      </c>
      <c r="K36" s="12">
        <f t="shared" ca="1" si="12"/>
        <v>3.627390499691549E-2</v>
      </c>
      <c r="L36" s="13"/>
      <c r="M36" s="19">
        <f t="shared" ca="1" si="9"/>
        <v>0</v>
      </c>
      <c r="N36" s="14">
        <f t="shared" si="4"/>
        <v>582.95238095238085</v>
      </c>
      <c r="O36" s="19">
        <f t="shared" si="5"/>
        <v>77.190476190476176</v>
      </c>
      <c r="P36" s="19">
        <f t="shared" ca="1" si="10"/>
        <v>30.600000000000005</v>
      </c>
      <c r="Q36" s="19">
        <f t="shared" si="15"/>
        <v>47.3</v>
      </c>
      <c r="R36" s="19">
        <f t="shared" si="15"/>
        <v>0</v>
      </c>
      <c r="S36" s="19">
        <f t="shared" ca="1" si="14"/>
        <v>17.999999999999996</v>
      </c>
      <c r="T36" s="161"/>
      <c r="U36" s="251">
        <f t="shared" si="6"/>
        <v>0.5</v>
      </c>
      <c r="X36" s="161"/>
      <c r="Y36" s="161"/>
      <c r="Z36" s="161"/>
      <c r="AA36" s="161"/>
      <c r="AB36" s="161"/>
      <c r="AC36" s="161"/>
      <c r="AD36" s="161"/>
      <c r="AE36" s="161"/>
      <c r="AF36" s="161"/>
      <c r="AG36" s="161"/>
      <c r="AH36" s="161"/>
      <c r="AI36" s="161"/>
      <c r="AJ36" s="161"/>
      <c r="AK36" s="161"/>
      <c r="AL36" s="161"/>
      <c r="AM36" s="161"/>
      <c r="AN36" s="161"/>
      <c r="AO36" s="161"/>
      <c r="AP36" s="161"/>
      <c r="AQ36" s="161"/>
    </row>
    <row r="37" spans="1:16359" x14ac:dyDescent="0.2">
      <c r="A37" s="210">
        <f t="shared" si="11"/>
        <v>39962</v>
      </c>
      <c r="B37" s="36">
        <v>21</v>
      </c>
      <c r="C37" s="161">
        <f t="shared" si="0"/>
        <v>4</v>
      </c>
      <c r="D37" s="209">
        <f t="shared" ca="1" si="1"/>
        <v>1.5</v>
      </c>
      <c r="E37" s="93">
        <f t="shared" si="2"/>
        <v>21</v>
      </c>
      <c r="F37" s="94">
        <f t="shared" si="3"/>
        <v>1</v>
      </c>
      <c r="G37" s="19">
        <f t="shared" ca="1" si="7"/>
        <v>1.5</v>
      </c>
      <c r="H37" s="202">
        <v>1</v>
      </c>
      <c r="I37" s="216"/>
      <c r="J37" s="19">
        <f t="shared" ca="1" si="8"/>
        <v>3.3</v>
      </c>
      <c r="K37" s="12">
        <f t="shared" ca="1" si="12"/>
        <v>4.0721588905864393E-2</v>
      </c>
      <c r="L37" s="13"/>
      <c r="M37" s="19">
        <f t="shared" ca="1" si="9"/>
        <v>0</v>
      </c>
      <c r="N37" s="14">
        <f t="shared" si="4"/>
        <v>602.19047619047603</v>
      </c>
      <c r="O37" s="19">
        <f t="shared" si="5"/>
        <v>81.03809523809521</v>
      </c>
      <c r="P37" s="19">
        <f t="shared" ca="1" si="10"/>
        <v>32.100000000000009</v>
      </c>
      <c r="Q37" s="19">
        <f t="shared" si="15"/>
        <v>48.3</v>
      </c>
      <c r="R37" s="19">
        <f t="shared" si="15"/>
        <v>0</v>
      </c>
      <c r="S37" s="19">
        <f t="shared" ca="1" si="14"/>
        <v>17.999999999999996</v>
      </c>
      <c r="T37" s="161"/>
      <c r="U37" s="251">
        <f t="shared" si="6"/>
        <v>0.5</v>
      </c>
      <c r="X37" s="161"/>
      <c r="Y37" s="161"/>
      <c r="Z37" s="161"/>
      <c r="AA37" s="161"/>
      <c r="AB37" s="161"/>
      <c r="AC37" s="161"/>
      <c r="AD37" s="161"/>
      <c r="AE37" s="161"/>
      <c r="AF37" s="161"/>
      <c r="AG37" s="161"/>
      <c r="AH37" s="161"/>
      <c r="AI37" s="161"/>
      <c r="AJ37" s="161"/>
      <c r="AK37" s="161"/>
      <c r="AL37" s="161"/>
      <c r="AM37" s="161"/>
      <c r="AN37" s="161"/>
      <c r="AO37" s="161"/>
      <c r="AP37" s="161"/>
      <c r="AQ37" s="161"/>
    </row>
    <row r="38" spans="1:16359" x14ac:dyDescent="0.2">
      <c r="A38" s="210">
        <f>A37+1</f>
        <v>39963</v>
      </c>
      <c r="B38" s="36">
        <v>22</v>
      </c>
      <c r="C38" s="161">
        <f t="shared" si="0"/>
        <v>4</v>
      </c>
      <c r="D38" s="209">
        <f t="shared" ca="1" si="1"/>
        <v>2.2999999999999998</v>
      </c>
      <c r="E38" s="93">
        <f t="shared" si="2"/>
        <v>22</v>
      </c>
      <c r="F38" s="94">
        <f t="shared" si="3"/>
        <v>1</v>
      </c>
      <c r="G38" s="19">
        <f t="shared" ca="1" si="7"/>
        <v>2.2999999999999998</v>
      </c>
      <c r="H38" s="202">
        <v>0</v>
      </c>
      <c r="I38" s="216"/>
      <c r="J38" s="19">
        <f t="shared" ca="1" si="8"/>
        <v>5.6</v>
      </c>
      <c r="K38" s="12">
        <f t="shared" ca="1" si="12"/>
        <v>6.597105351733426E-2</v>
      </c>
      <c r="L38" s="13"/>
      <c r="M38" s="19">
        <f t="shared" ca="1" si="9"/>
        <v>0</v>
      </c>
      <c r="N38" s="14">
        <f t="shared" si="4"/>
        <v>621.42857142857122</v>
      </c>
      <c r="O38" s="19">
        <f t="shared" si="5"/>
        <v>84.885714285714243</v>
      </c>
      <c r="P38" s="19">
        <f t="shared" ca="1" si="10"/>
        <v>34.400000000000006</v>
      </c>
      <c r="Q38" s="19">
        <f t="shared" si="15"/>
        <v>48.3</v>
      </c>
      <c r="R38" s="19">
        <f t="shared" si="15"/>
        <v>0</v>
      </c>
      <c r="S38" s="19">
        <f t="shared" ca="1" si="14"/>
        <v>17.999999999999996</v>
      </c>
      <c r="T38" s="161"/>
      <c r="U38" s="251">
        <f t="shared" si="6"/>
        <v>0.5</v>
      </c>
      <c r="X38" s="161"/>
      <c r="Y38" s="161"/>
      <c r="Z38" s="161"/>
      <c r="AA38" s="161"/>
      <c r="AB38" s="161"/>
      <c r="AC38" s="161"/>
      <c r="AD38" s="161"/>
      <c r="AE38" s="161"/>
      <c r="AF38" s="161"/>
      <c r="AG38" s="161"/>
      <c r="AH38" s="161"/>
      <c r="AI38" s="161"/>
      <c r="AJ38" s="161"/>
      <c r="AK38" s="161"/>
      <c r="AL38" s="161"/>
      <c r="AM38" s="161"/>
      <c r="AN38" s="161"/>
      <c r="AO38" s="161"/>
      <c r="AP38" s="161"/>
      <c r="AQ38" s="161"/>
    </row>
    <row r="39" spans="1:16359" x14ac:dyDescent="0.2">
      <c r="A39" s="210">
        <f t="shared" si="11"/>
        <v>39964</v>
      </c>
      <c r="B39" s="36">
        <v>21</v>
      </c>
      <c r="C39" s="161">
        <f t="shared" si="0"/>
        <v>5</v>
      </c>
      <c r="D39" s="209">
        <f t="shared" ca="1" si="1"/>
        <v>2</v>
      </c>
      <c r="E39" s="93">
        <f t="shared" si="2"/>
        <v>23</v>
      </c>
      <c r="F39" s="94">
        <f t="shared" si="3"/>
        <v>1</v>
      </c>
      <c r="G39" s="19">
        <f t="shared" ca="1" si="7"/>
        <v>2</v>
      </c>
      <c r="H39" s="202">
        <v>0</v>
      </c>
      <c r="I39" s="216"/>
      <c r="J39" s="19">
        <f t="shared" ca="1" si="8"/>
        <v>7.6</v>
      </c>
      <c r="K39" s="12">
        <f t="shared" ca="1" si="12"/>
        <v>8.564988730277992E-2</v>
      </c>
      <c r="L39" s="13"/>
      <c r="M39" s="19">
        <f t="shared" ca="1" si="9"/>
        <v>0</v>
      </c>
      <c r="N39" s="14">
        <f t="shared" si="4"/>
        <v>640.6666666666664</v>
      </c>
      <c r="O39" s="19">
        <f t="shared" si="5"/>
        <v>88.733333333333277</v>
      </c>
      <c r="P39" s="19">
        <f t="shared" ca="1" si="10"/>
        <v>36.400000000000006</v>
      </c>
      <c r="Q39" s="19">
        <f t="shared" si="15"/>
        <v>48.3</v>
      </c>
      <c r="R39" s="19">
        <f t="shared" si="15"/>
        <v>0</v>
      </c>
      <c r="S39" s="19">
        <f t="shared" ca="1" si="14"/>
        <v>17.999999999999996</v>
      </c>
      <c r="T39" s="161"/>
      <c r="U39" s="251">
        <f t="shared" si="6"/>
        <v>0.5</v>
      </c>
      <c r="X39" s="161"/>
      <c r="Y39" s="161"/>
      <c r="Z39" s="161"/>
      <c r="AA39" s="161"/>
      <c r="AB39" s="161"/>
      <c r="AC39" s="161"/>
      <c r="AD39" s="161"/>
      <c r="AE39" s="161"/>
      <c r="AF39" s="161"/>
      <c r="AG39" s="161"/>
      <c r="AH39" s="161"/>
      <c r="AI39" s="161"/>
      <c r="AJ39" s="161"/>
      <c r="AK39" s="161"/>
      <c r="AL39" s="161"/>
      <c r="AM39" s="161"/>
      <c r="AN39" s="161"/>
      <c r="AO39" s="161"/>
      <c r="AP39" s="161"/>
      <c r="AQ39" s="161"/>
    </row>
    <row r="40" spans="1:16359" x14ac:dyDescent="0.2">
      <c r="A40" s="210">
        <f t="shared" si="11"/>
        <v>39965</v>
      </c>
      <c r="B40" s="36">
        <v>26</v>
      </c>
      <c r="C40" s="161">
        <f t="shared" ref="C40:C71" si="16">IF(A40&lt;Emergence,0,INT((A40-Emergence)/7)+1)</f>
        <v>5</v>
      </c>
      <c r="D40" s="209">
        <f t="shared" ref="D40:D71" ca="1" si="17">IF(C40&gt;0,IF(K39&lt;=SWDPcritical,1,((1-K39)/(1-SWDPcritical)))*VLOOKUP(B40,INDIRECT(Crop),C40+1),0)</f>
        <v>3</v>
      </c>
      <c r="E40" s="93">
        <f t="shared" ref="E40:E71" si="18">IF(A40&lt;Alfalfa_Cut_1,"Uncut",A40-INDEX(Alfalfa_Cuts,1,MATCH(A40,Alfalfa_Cuts,1)))</f>
        <v>24</v>
      </c>
      <c r="F40" s="94">
        <f t="shared" ref="F40:F71" si="19">IF(AND(Crop="Alfalfa",AND(E40&gt;=0,E40&lt;=tacr)),((1-Kacr0)*(E40/tacr)+Kacr0),1)</f>
        <v>1</v>
      </c>
      <c r="G40" s="19">
        <f t="shared" ca="1" si="7"/>
        <v>3</v>
      </c>
      <c r="H40" s="202">
        <v>1.5</v>
      </c>
      <c r="I40" s="216"/>
      <c r="J40" s="19">
        <f t="shared" ca="1" si="8"/>
        <v>9.1</v>
      </c>
      <c r="K40" s="12">
        <f t="shared" ca="1" si="12"/>
        <v>9.8292356753420504E-2</v>
      </c>
      <c r="L40" s="13"/>
      <c r="M40" s="19">
        <f t="shared" ca="1" si="9"/>
        <v>0</v>
      </c>
      <c r="N40" s="14">
        <f t="shared" ref="N40:N71" si="20">IF(VLOOKUP(Crop,CropInfo,4,FALSE)=1,VLOOKUP(Crop,CropInfo,3,FALSE),IF(A40&lt;=Emergence,RZinitial,IF(AND(A40&gt;Emergence,C40&lt;VLOOKUP(Crop,CropInfo,4,FALSE)),N39+(VLOOKUP(Crop,CropInfo,3,FALSE)-RZinitial)/((VLOOKUP(Crop,CropInfo,4,FALSE)-1)*7),VLOOKUP(Crop,CropInfo,3,FALSE))))</f>
        <v>659.90476190476159</v>
      </c>
      <c r="O40" s="19">
        <f t="shared" ref="O40:O71" si="21">IF(N40=MAX(Zbj),VLOOKUP(N40,AWHCsite,6),((N40-VLOOKUP((MATCH(N40,Zbj,1)-1),SoilProp,3))/(VLOOKUP(MATCH(N40,Zbj,1),SoilProp,3)-VLOOKUP((MATCH(N40,Zbj,1)-1),SoilProp,3)))*(VLOOKUP(MATCH(N40,Zbj,1),SoilProp,8)-VLOOKUP((MATCH(N40,Zbj,1)-1),SoilProp,8))+VLOOKUP((MATCH(N40,Zbj,1)-1),SoilProp,8))</f>
        <v>92.580952380952311</v>
      </c>
      <c r="P40" s="19">
        <f t="shared" ca="1" si="10"/>
        <v>39.400000000000006</v>
      </c>
      <c r="Q40" s="19">
        <f t="shared" si="15"/>
        <v>49.8</v>
      </c>
      <c r="R40" s="19">
        <f t="shared" si="15"/>
        <v>0</v>
      </c>
      <c r="S40" s="19">
        <f t="shared" ca="1" si="14"/>
        <v>17.999999999999996</v>
      </c>
      <c r="T40" s="161"/>
      <c r="U40" s="251">
        <f t="shared" ref="U40:U71" si="22">MAD</f>
        <v>0.5</v>
      </c>
      <c r="X40" s="161"/>
      <c r="Y40" s="161"/>
      <c r="Z40" s="161"/>
      <c r="AA40" s="161"/>
      <c r="AB40" s="161"/>
      <c r="AC40" s="161"/>
      <c r="AD40" s="161"/>
      <c r="AE40" s="161"/>
      <c r="AF40" s="161"/>
      <c r="AG40" s="161"/>
      <c r="AH40" s="161"/>
      <c r="AI40" s="161"/>
      <c r="AJ40" s="161"/>
      <c r="AK40" s="161"/>
      <c r="AL40" s="161"/>
      <c r="AM40" s="161"/>
      <c r="AN40" s="161"/>
      <c r="AO40" s="161"/>
      <c r="AP40" s="161"/>
      <c r="AQ40" s="161"/>
    </row>
    <row r="41" spans="1:16359" x14ac:dyDescent="0.2">
      <c r="A41" s="210">
        <f t="shared" si="11"/>
        <v>39966</v>
      </c>
      <c r="B41" s="36">
        <v>29</v>
      </c>
      <c r="C41" s="161">
        <f t="shared" si="16"/>
        <v>5</v>
      </c>
      <c r="D41" s="209">
        <f t="shared" ca="1" si="17"/>
        <v>3.8</v>
      </c>
      <c r="E41" s="93">
        <f t="shared" si="18"/>
        <v>25</v>
      </c>
      <c r="F41" s="94">
        <f t="shared" si="19"/>
        <v>1</v>
      </c>
      <c r="G41" s="19">
        <f t="shared" ca="1" si="7"/>
        <v>3.8</v>
      </c>
      <c r="H41" s="202">
        <v>0</v>
      </c>
      <c r="I41" s="216"/>
      <c r="J41" s="19">
        <f t="shared" ref="J41:J72" ca="1" si="23">IF(L41&lt;&gt;"",L41*O41,J40+IF(Crop="Alfalfa",G41,D41)+M41-H41-I41)</f>
        <v>12.899999999999999</v>
      </c>
      <c r="K41" s="12">
        <f t="shared" ca="1" si="12"/>
        <v>0.13377777777777786</v>
      </c>
      <c r="L41" s="13"/>
      <c r="M41" s="19">
        <f t="shared" ref="M41:M72" ca="1" si="24">IF((J40+IF(Crop="Alfalfa",G41,D41)-H41-I41)&lt;0,-J40-IF(Crop="Alfalfa",G41,D41)+H41+I41,0)</f>
        <v>0</v>
      </c>
      <c r="N41" s="14">
        <f t="shared" si="20"/>
        <v>679.14285714285677</v>
      </c>
      <c r="O41" s="19">
        <f t="shared" si="21"/>
        <v>96.42857142857136</v>
      </c>
      <c r="P41" s="19">
        <f t="shared" ref="P41:P72" ca="1" si="25">P40+IF(Crop="Alfalfa",G41,D41)</f>
        <v>43.2</v>
      </c>
      <c r="Q41" s="19">
        <f t="shared" si="15"/>
        <v>49.8</v>
      </c>
      <c r="R41" s="19">
        <f t="shared" si="15"/>
        <v>0</v>
      </c>
      <c r="S41" s="19">
        <f t="shared" ca="1" si="14"/>
        <v>17.999999999999996</v>
      </c>
      <c r="T41" s="161"/>
      <c r="U41" s="251">
        <f t="shared" si="22"/>
        <v>0.5</v>
      </c>
      <c r="X41" s="161"/>
      <c r="Y41" s="161"/>
      <c r="Z41" s="161"/>
      <c r="AA41" s="161"/>
      <c r="AB41" s="161"/>
      <c r="AC41" s="161"/>
      <c r="AD41" s="161"/>
      <c r="AE41" s="161"/>
      <c r="AF41" s="161"/>
      <c r="AG41" s="161"/>
      <c r="AH41" s="161"/>
      <c r="AI41" s="161"/>
      <c r="AJ41" s="161"/>
      <c r="AK41" s="161"/>
      <c r="AL41" s="161"/>
      <c r="AM41" s="161"/>
      <c r="AN41" s="161"/>
      <c r="AO41" s="161"/>
      <c r="AP41" s="161"/>
      <c r="AQ41" s="161"/>
    </row>
    <row r="42" spans="1:16359" x14ac:dyDescent="0.2">
      <c r="A42" s="210">
        <f t="shared" si="11"/>
        <v>39967</v>
      </c>
      <c r="B42" s="36">
        <v>31</v>
      </c>
      <c r="C42" s="161">
        <f t="shared" si="16"/>
        <v>5</v>
      </c>
      <c r="D42" s="209">
        <f t="shared" ca="1" si="17"/>
        <v>3.8</v>
      </c>
      <c r="E42" s="93">
        <f t="shared" si="18"/>
        <v>26</v>
      </c>
      <c r="F42" s="94">
        <f t="shared" si="19"/>
        <v>1</v>
      </c>
      <c r="G42" s="19">
        <f t="shared" ca="1" si="7"/>
        <v>3.8</v>
      </c>
      <c r="H42" s="202">
        <v>0</v>
      </c>
      <c r="I42" s="216"/>
      <c r="J42" s="19">
        <f t="shared" ca="1" si="23"/>
        <v>16.7</v>
      </c>
      <c r="K42" s="12">
        <f t="shared" ca="1" si="12"/>
        <v>0.16654003229176575</v>
      </c>
      <c r="L42" s="13"/>
      <c r="M42" s="19">
        <f t="shared" ca="1" si="24"/>
        <v>0</v>
      </c>
      <c r="N42" s="14">
        <f t="shared" si="20"/>
        <v>698.38095238095195</v>
      </c>
      <c r="O42" s="19">
        <f t="shared" si="21"/>
        <v>100.27619047619038</v>
      </c>
      <c r="P42" s="19">
        <f t="shared" ca="1" si="25"/>
        <v>47</v>
      </c>
      <c r="Q42" s="19">
        <f t="shared" ref="Q42:R57" si="26">Q41+H42</f>
        <v>49.8</v>
      </c>
      <c r="R42" s="19">
        <f t="shared" si="26"/>
        <v>0</v>
      </c>
      <c r="S42" s="19">
        <f t="shared" ca="1" si="14"/>
        <v>17.999999999999996</v>
      </c>
      <c r="T42" s="161"/>
      <c r="U42" s="251">
        <f t="shared" si="22"/>
        <v>0.5</v>
      </c>
      <c r="X42" s="161"/>
      <c r="Y42" s="161"/>
      <c r="Z42" s="161"/>
      <c r="AA42" s="161"/>
      <c r="AB42" s="161"/>
      <c r="AC42" s="161"/>
      <c r="AD42" s="161"/>
      <c r="AE42" s="161"/>
      <c r="AF42" s="161"/>
      <c r="AG42" s="161"/>
      <c r="AH42" s="161"/>
      <c r="AI42" s="161"/>
      <c r="AJ42" s="161"/>
      <c r="AK42" s="161"/>
      <c r="AL42" s="161"/>
      <c r="AM42" s="161"/>
      <c r="AN42" s="161"/>
      <c r="AO42" s="161"/>
      <c r="AP42" s="161"/>
      <c r="AQ42" s="161"/>
    </row>
    <row r="43" spans="1:16359" x14ac:dyDescent="0.2">
      <c r="A43" s="210">
        <f t="shared" si="11"/>
        <v>39968</v>
      </c>
      <c r="B43" s="36">
        <v>28</v>
      </c>
      <c r="C43" s="161">
        <f t="shared" si="16"/>
        <v>5</v>
      </c>
      <c r="D43" s="209">
        <f t="shared" ca="1" si="17"/>
        <v>3.8</v>
      </c>
      <c r="E43" s="93">
        <f t="shared" si="18"/>
        <v>27</v>
      </c>
      <c r="F43" s="94">
        <f t="shared" si="19"/>
        <v>1</v>
      </c>
      <c r="G43" s="19">
        <f t="shared" ca="1" si="7"/>
        <v>3.8</v>
      </c>
      <c r="H43" s="202">
        <v>1</v>
      </c>
      <c r="I43" s="216"/>
      <c r="J43" s="19">
        <f t="shared" ca="1" si="23"/>
        <v>19.5</v>
      </c>
      <c r="K43" s="12">
        <f t="shared" ca="1" si="12"/>
        <v>0.18755152514427056</v>
      </c>
      <c r="L43" s="13"/>
      <c r="M43" s="19">
        <f t="shared" ca="1" si="24"/>
        <v>0</v>
      </c>
      <c r="N43" s="14">
        <f t="shared" si="20"/>
        <v>717.61904761904714</v>
      </c>
      <c r="O43" s="19">
        <f t="shared" si="21"/>
        <v>103.97142857142848</v>
      </c>
      <c r="P43" s="19">
        <f t="shared" ca="1" si="25"/>
        <v>50.8</v>
      </c>
      <c r="Q43" s="19">
        <f t="shared" si="26"/>
        <v>50.8</v>
      </c>
      <c r="R43" s="19">
        <f t="shared" si="26"/>
        <v>0</v>
      </c>
      <c r="S43" s="19">
        <f t="shared" ca="1" si="14"/>
        <v>17.999999999999996</v>
      </c>
      <c r="T43" s="161"/>
      <c r="U43" s="251">
        <f t="shared" si="22"/>
        <v>0.5</v>
      </c>
      <c r="X43" s="161"/>
      <c r="Y43" s="161"/>
      <c r="Z43" s="161"/>
      <c r="AA43" s="161"/>
      <c r="AB43" s="161"/>
      <c r="AC43" s="161"/>
      <c r="AD43" s="161"/>
      <c r="AE43" s="161"/>
      <c r="AF43" s="161"/>
      <c r="AG43" s="161"/>
      <c r="AH43" s="161"/>
      <c r="AI43" s="161"/>
      <c r="AJ43" s="161"/>
      <c r="AK43" s="161"/>
      <c r="AL43" s="161"/>
      <c r="AM43" s="161"/>
      <c r="AN43" s="161"/>
    </row>
    <row r="44" spans="1:16359" x14ac:dyDescent="0.2">
      <c r="A44" s="210">
        <f t="shared" si="11"/>
        <v>39969</v>
      </c>
      <c r="B44" s="36">
        <v>25</v>
      </c>
      <c r="C44" s="161">
        <f t="shared" si="16"/>
        <v>5</v>
      </c>
      <c r="D44" s="209">
        <f t="shared" ca="1" si="17"/>
        <v>3</v>
      </c>
      <c r="E44" s="93">
        <f t="shared" si="18"/>
        <v>28</v>
      </c>
      <c r="F44" s="94">
        <f t="shared" si="19"/>
        <v>1</v>
      </c>
      <c r="G44" s="19">
        <f t="shared" ca="1" si="7"/>
        <v>3</v>
      </c>
      <c r="H44" s="202">
        <v>6.6</v>
      </c>
      <c r="I44" s="216"/>
      <c r="J44" s="19">
        <f t="shared" ca="1" si="23"/>
        <v>15.9</v>
      </c>
      <c r="K44" s="12">
        <f t="shared" ca="1" si="12"/>
        <v>0.14799744694431163</v>
      </c>
      <c r="L44" s="13"/>
      <c r="M44" s="19">
        <f t="shared" ca="1" si="24"/>
        <v>0</v>
      </c>
      <c r="N44" s="14">
        <f t="shared" si="20"/>
        <v>736.85714285714232</v>
      </c>
      <c r="O44" s="19">
        <f t="shared" si="21"/>
        <v>107.43428571428561</v>
      </c>
      <c r="P44" s="19">
        <f t="shared" ca="1" si="25"/>
        <v>53.8</v>
      </c>
      <c r="Q44" s="19">
        <f t="shared" si="26"/>
        <v>57.4</v>
      </c>
      <c r="R44" s="19">
        <f t="shared" si="26"/>
        <v>0</v>
      </c>
      <c r="S44" s="19">
        <f t="shared" ca="1" si="14"/>
        <v>17.999999999999996</v>
      </c>
      <c r="T44" s="161"/>
      <c r="U44" s="251">
        <f t="shared" si="22"/>
        <v>0.5</v>
      </c>
      <c r="X44" s="161"/>
      <c r="Y44" s="161"/>
      <c r="Z44" s="161"/>
      <c r="AA44" s="161"/>
      <c r="AB44" s="161"/>
      <c r="AC44" s="161"/>
      <c r="AD44" s="161"/>
      <c r="AE44" s="161"/>
      <c r="AF44" s="161"/>
      <c r="AG44" s="161"/>
      <c r="AH44" s="161"/>
      <c r="AI44" s="161"/>
      <c r="AJ44" s="161"/>
      <c r="AK44" s="161"/>
      <c r="AL44" s="161"/>
      <c r="AM44" s="161"/>
      <c r="AN44" s="161"/>
    </row>
    <row r="45" spans="1:16359" ht="13.5" customHeight="1" x14ac:dyDescent="0.2">
      <c r="A45" s="210">
        <f t="shared" si="11"/>
        <v>39970</v>
      </c>
      <c r="B45" s="36">
        <v>28</v>
      </c>
      <c r="C45" s="161">
        <f t="shared" si="16"/>
        <v>5</v>
      </c>
      <c r="D45" s="209">
        <f t="shared" ca="1" si="17"/>
        <v>3.8</v>
      </c>
      <c r="E45" s="93">
        <f t="shared" si="18"/>
        <v>29</v>
      </c>
      <c r="F45" s="94">
        <f t="shared" si="19"/>
        <v>1</v>
      </c>
      <c r="G45" s="19">
        <f t="shared" ca="1" si="7"/>
        <v>3.8</v>
      </c>
      <c r="H45" s="202">
        <v>0</v>
      </c>
      <c r="I45" s="216"/>
      <c r="J45" s="19">
        <f t="shared" si="23"/>
        <v>33.269142857142818</v>
      </c>
      <c r="K45" s="12">
        <f t="shared" si="12"/>
        <v>0.3</v>
      </c>
      <c r="L45" s="13">
        <v>0.3</v>
      </c>
      <c r="M45" s="19">
        <f t="shared" ca="1" si="24"/>
        <v>0</v>
      </c>
      <c r="N45" s="14">
        <f t="shared" si="20"/>
        <v>756.09523809523751</v>
      </c>
      <c r="O45" s="19">
        <f t="shared" si="21"/>
        <v>110.89714285714274</v>
      </c>
      <c r="P45" s="19">
        <f t="shared" ca="1" si="25"/>
        <v>57.599999999999994</v>
      </c>
      <c r="Q45" s="19">
        <f t="shared" si="26"/>
        <v>57.4</v>
      </c>
      <c r="R45" s="19">
        <f t="shared" si="26"/>
        <v>0</v>
      </c>
      <c r="S45" s="19">
        <f t="shared" ca="1" si="14"/>
        <v>17.999999999999996</v>
      </c>
      <c r="U45" s="251">
        <f t="shared" si="22"/>
        <v>0.5</v>
      </c>
      <c r="X45" s="161"/>
      <c r="Y45" s="161"/>
      <c r="Z45" s="161"/>
      <c r="AA45" s="161"/>
      <c r="AB45" s="161"/>
      <c r="AC45" s="161"/>
      <c r="AD45" s="161"/>
      <c r="AE45" s="161"/>
      <c r="AF45" s="161"/>
      <c r="AG45" s="161"/>
      <c r="AH45" s="161"/>
      <c r="AI45" s="161"/>
      <c r="AJ45" s="161"/>
      <c r="AK45" s="161"/>
      <c r="AL45" s="161"/>
    </row>
    <row r="46" spans="1:16359" x14ac:dyDescent="0.2">
      <c r="A46" s="210">
        <f t="shared" si="11"/>
        <v>39971</v>
      </c>
      <c r="B46" s="36">
        <v>22</v>
      </c>
      <c r="C46" s="161">
        <f t="shared" si="16"/>
        <v>6</v>
      </c>
      <c r="D46" s="209">
        <f t="shared" ca="1" si="17"/>
        <v>3.6</v>
      </c>
      <c r="E46" s="93">
        <f t="shared" si="18"/>
        <v>30</v>
      </c>
      <c r="F46" s="94">
        <f t="shared" si="19"/>
        <v>1</v>
      </c>
      <c r="G46" s="19">
        <f t="shared" ca="1" si="7"/>
        <v>3.6</v>
      </c>
      <c r="H46" s="202">
        <v>0</v>
      </c>
      <c r="I46" s="216"/>
      <c r="J46" s="19">
        <f t="shared" ca="1" si="23"/>
        <v>36.869142857142819</v>
      </c>
      <c r="K46" s="12">
        <f t="shared" ca="1" si="12"/>
        <v>0.32239544296207467</v>
      </c>
      <c r="L46" s="13"/>
      <c r="M46" s="19">
        <f t="shared" ca="1" si="24"/>
        <v>0</v>
      </c>
      <c r="N46" s="14">
        <f t="shared" si="20"/>
        <v>775.33333333333269</v>
      </c>
      <c r="O46" s="19">
        <f t="shared" si="21"/>
        <v>114.35999999999987</v>
      </c>
      <c r="P46" s="19">
        <f t="shared" ca="1" si="25"/>
        <v>61.199999999999996</v>
      </c>
      <c r="Q46" s="19">
        <f t="shared" si="26"/>
        <v>57.4</v>
      </c>
      <c r="R46" s="19">
        <f t="shared" si="26"/>
        <v>0</v>
      </c>
      <c r="S46" s="19">
        <f t="shared" ca="1" si="14"/>
        <v>17.999999999999996</v>
      </c>
      <c r="U46" s="251">
        <f t="shared" si="22"/>
        <v>0.5</v>
      </c>
      <c r="X46" s="161"/>
      <c r="Y46" s="161"/>
      <c r="Z46" s="161"/>
      <c r="AA46" s="161"/>
      <c r="AB46" s="161"/>
      <c r="AC46" s="161"/>
      <c r="AD46" s="161"/>
      <c r="AE46" s="161"/>
      <c r="AF46" s="161"/>
      <c r="AG46" s="161"/>
      <c r="AH46" s="161"/>
      <c r="AI46" s="161"/>
      <c r="AJ46" s="161"/>
      <c r="AK46" s="161"/>
      <c r="AL46" s="161"/>
    </row>
    <row r="47" spans="1:16359" x14ac:dyDescent="0.2">
      <c r="A47" s="210">
        <f t="shared" si="11"/>
        <v>39972</v>
      </c>
      <c r="B47" s="36">
        <v>22</v>
      </c>
      <c r="C47" s="161">
        <f t="shared" si="16"/>
        <v>6</v>
      </c>
      <c r="D47" s="209">
        <f t="shared" ca="1" si="17"/>
        <v>3.6</v>
      </c>
      <c r="E47" s="93">
        <f t="shared" si="18"/>
        <v>31</v>
      </c>
      <c r="F47" s="94">
        <f t="shared" si="19"/>
        <v>1</v>
      </c>
      <c r="G47" s="19">
        <f t="shared" ca="1" si="7"/>
        <v>3.6</v>
      </c>
      <c r="H47" s="202">
        <v>0</v>
      </c>
      <c r="I47" s="216"/>
      <c r="J47" s="19">
        <f t="shared" ca="1" si="23"/>
        <v>40.46914285714282</v>
      </c>
      <c r="K47" s="12">
        <f t="shared" ca="1" si="12"/>
        <v>0.34347446529899611</v>
      </c>
      <c r="L47" s="13"/>
      <c r="M47" s="19">
        <f t="shared" ca="1" si="24"/>
        <v>0</v>
      </c>
      <c r="N47" s="14">
        <f t="shared" si="20"/>
        <v>794.57142857142787</v>
      </c>
      <c r="O47" s="19">
        <f t="shared" si="21"/>
        <v>117.82285714285702</v>
      </c>
      <c r="P47" s="19">
        <f t="shared" ca="1" si="25"/>
        <v>64.8</v>
      </c>
      <c r="Q47" s="19">
        <f t="shared" si="26"/>
        <v>57.4</v>
      </c>
      <c r="R47" s="19">
        <f t="shared" si="26"/>
        <v>0</v>
      </c>
      <c r="S47" s="19">
        <f t="shared" ca="1" si="14"/>
        <v>17.999999999999996</v>
      </c>
      <c r="T47" s="161"/>
      <c r="U47" s="251">
        <f t="shared" si="22"/>
        <v>0.5</v>
      </c>
      <c r="X47" s="161"/>
      <c r="Y47" s="161"/>
      <c r="Z47" s="161"/>
      <c r="AA47" s="161"/>
      <c r="AB47" s="161"/>
      <c r="AC47" s="161"/>
      <c r="AD47" s="161"/>
      <c r="AE47" s="161"/>
      <c r="AF47" s="161"/>
      <c r="AG47" s="161"/>
      <c r="AH47" s="161"/>
      <c r="AI47" s="161"/>
      <c r="AJ47" s="161"/>
      <c r="AK47" s="161"/>
      <c r="AL47" s="161"/>
      <c r="AM47" s="161"/>
      <c r="AN47" s="161"/>
    </row>
    <row r="48" spans="1:16359" ht="12.75" customHeight="1" x14ac:dyDescent="0.2">
      <c r="A48" s="210">
        <f t="shared" si="11"/>
        <v>39973</v>
      </c>
      <c r="B48" s="36">
        <v>22</v>
      </c>
      <c r="C48" s="161">
        <f t="shared" si="16"/>
        <v>6</v>
      </c>
      <c r="D48" s="209">
        <f t="shared" ca="1" si="17"/>
        <v>3.6</v>
      </c>
      <c r="E48" s="93">
        <f t="shared" si="18"/>
        <v>32</v>
      </c>
      <c r="F48" s="94">
        <f t="shared" si="19"/>
        <v>1</v>
      </c>
      <c r="G48" s="19">
        <f t="shared" ca="1" si="7"/>
        <v>3.6</v>
      </c>
      <c r="H48" s="202">
        <v>0</v>
      </c>
      <c r="I48" s="216"/>
      <c r="J48" s="19">
        <f t="shared" ca="1" si="23"/>
        <v>44.069142857142822</v>
      </c>
      <c r="K48" s="12">
        <f t="shared" ca="1" si="12"/>
        <v>0.36334982332155491</v>
      </c>
      <c r="L48" s="13"/>
      <c r="M48" s="19">
        <f t="shared" ca="1" si="24"/>
        <v>0</v>
      </c>
      <c r="N48" s="14">
        <f t="shared" si="20"/>
        <v>813.80952380952306</v>
      </c>
      <c r="O48" s="19">
        <f t="shared" si="21"/>
        <v>121.28571428571415</v>
      </c>
      <c r="P48" s="19">
        <f t="shared" ca="1" si="25"/>
        <v>68.399999999999991</v>
      </c>
      <c r="Q48" s="19">
        <f t="shared" si="26"/>
        <v>57.4</v>
      </c>
      <c r="R48" s="19">
        <f t="shared" si="26"/>
        <v>0</v>
      </c>
      <c r="S48" s="19">
        <f t="shared" ca="1" si="14"/>
        <v>17.999999999999996</v>
      </c>
      <c r="U48" s="251">
        <f t="shared" si="22"/>
        <v>0.5</v>
      </c>
      <c r="X48" s="161"/>
      <c r="Y48" s="161"/>
      <c r="Z48" s="161"/>
      <c r="AA48" s="161"/>
      <c r="AB48" s="161"/>
      <c r="AC48" s="161"/>
      <c r="AD48" s="161"/>
      <c r="AE48" s="161"/>
      <c r="AF48" s="161"/>
      <c r="AG48" s="161"/>
      <c r="AH48" s="161"/>
      <c r="AI48" s="161"/>
      <c r="AJ48" s="161"/>
      <c r="AK48" s="161"/>
      <c r="AL48" s="161"/>
    </row>
    <row r="49" spans="1:16359" ht="13.5" customHeight="1" x14ac:dyDescent="0.2">
      <c r="A49" s="210">
        <f t="shared" si="11"/>
        <v>39974</v>
      </c>
      <c r="B49" s="36">
        <v>22</v>
      </c>
      <c r="C49" s="161">
        <f t="shared" si="16"/>
        <v>6</v>
      </c>
      <c r="D49" s="209">
        <f t="shared" ca="1" si="17"/>
        <v>3.6</v>
      </c>
      <c r="E49" s="93">
        <f t="shared" si="18"/>
        <v>33</v>
      </c>
      <c r="F49" s="94">
        <f t="shared" si="19"/>
        <v>1</v>
      </c>
      <c r="G49" s="19">
        <f t="shared" ca="1" si="7"/>
        <v>3.6</v>
      </c>
      <c r="H49" s="202">
        <v>0</v>
      </c>
      <c r="I49" s="216"/>
      <c r="J49" s="19">
        <f t="shared" ca="1" si="23"/>
        <v>47.669142857142823</v>
      </c>
      <c r="K49" s="12">
        <f t="shared" ca="1" si="12"/>
        <v>0.38212175346983662</v>
      </c>
      <c r="L49" s="13"/>
      <c r="M49" s="19">
        <f t="shared" ca="1" si="24"/>
        <v>0</v>
      </c>
      <c r="N49" s="14">
        <f t="shared" si="20"/>
        <v>833.04761904761824</v>
      </c>
      <c r="O49" s="19">
        <f t="shared" si="21"/>
        <v>124.74857142857128</v>
      </c>
      <c r="P49" s="19">
        <f t="shared" ca="1" si="25"/>
        <v>71.999999999999986</v>
      </c>
      <c r="Q49" s="19">
        <f t="shared" si="26"/>
        <v>57.4</v>
      </c>
      <c r="R49" s="19">
        <f t="shared" si="26"/>
        <v>0</v>
      </c>
      <c r="S49" s="19">
        <f t="shared" ca="1" si="14"/>
        <v>17.999999999999996</v>
      </c>
      <c r="U49" s="251">
        <f t="shared" si="22"/>
        <v>0.5</v>
      </c>
      <c r="Y49" s="161"/>
      <c r="Z49" s="161"/>
      <c r="AA49" s="161"/>
      <c r="AB49" s="161"/>
      <c r="AC49" s="161"/>
      <c r="AD49" s="161"/>
      <c r="AE49" s="161"/>
      <c r="AF49" s="161"/>
      <c r="AG49" s="161"/>
      <c r="AH49" s="161"/>
      <c r="AI49" s="161"/>
      <c r="AJ49" s="161"/>
      <c r="AK49" s="161"/>
      <c r="AL49" s="161"/>
    </row>
    <row r="50" spans="1:16359" ht="13.5" thickBot="1" x14ac:dyDescent="0.25">
      <c r="A50" s="210">
        <f t="shared" si="11"/>
        <v>39975</v>
      </c>
      <c r="B50" s="36">
        <v>22</v>
      </c>
      <c r="C50" s="161">
        <f t="shared" si="16"/>
        <v>6</v>
      </c>
      <c r="D50" s="209">
        <f t="shared" ca="1" si="17"/>
        <v>3.6</v>
      </c>
      <c r="E50" s="93">
        <f t="shared" si="18"/>
        <v>34</v>
      </c>
      <c r="F50" s="94">
        <f t="shared" si="19"/>
        <v>1</v>
      </c>
      <c r="G50" s="19">
        <f t="shared" ca="1" si="7"/>
        <v>3.6</v>
      </c>
      <c r="H50" s="202">
        <v>0</v>
      </c>
      <c r="I50" s="216"/>
      <c r="J50" s="19">
        <f t="shared" ca="1" si="23"/>
        <v>51.269142857142825</v>
      </c>
      <c r="K50" s="12">
        <f t="shared" ca="1" si="12"/>
        <v>0.39987966305655864</v>
      </c>
      <c r="L50" s="13"/>
      <c r="M50" s="19">
        <f t="shared" ca="1" si="24"/>
        <v>0</v>
      </c>
      <c r="N50" s="14">
        <f t="shared" si="20"/>
        <v>852.28571428571342</v>
      </c>
      <c r="O50" s="19">
        <f t="shared" si="21"/>
        <v>128.2114285714284</v>
      </c>
      <c r="P50" s="19">
        <f t="shared" ca="1" si="25"/>
        <v>75.59999999999998</v>
      </c>
      <c r="Q50" s="19">
        <f t="shared" si="26"/>
        <v>57.4</v>
      </c>
      <c r="R50" s="19">
        <f t="shared" si="26"/>
        <v>0</v>
      </c>
      <c r="S50" s="19">
        <f t="shared" ca="1" si="14"/>
        <v>17.999999999999996</v>
      </c>
      <c r="U50" s="251">
        <f t="shared" si="22"/>
        <v>0.5</v>
      </c>
      <c r="Y50" s="161"/>
      <c r="Z50" s="161"/>
      <c r="AA50" s="161"/>
      <c r="AB50" s="161"/>
      <c r="AC50" s="161"/>
      <c r="AD50" s="161"/>
      <c r="AE50" s="161"/>
      <c r="AF50" s="161"/>
      <c r="AG50" s="161"/>
      <c r="AH50" s="161"/>
      <c r="AI50" s="161"/>
      <c r="AJ50" s="161"/>
      <c r="AK50" s="161"/>
      <c r="AL50" s="161"/>
    </row>
    <row r="51" spans="1:16359" s="76" customFormat="1" ht="14.25" thickTop="1" thickBot="1" x14ac:dyDescent="0.25">
      <c r="A51" s="210">
        <f t="shared" si="11"/>
        <v>39976</v>
      </c>
      <c r="B51" s="36">
        <v>22</v>
      </c>
      <c r="C51" s="161">
        <f t="shared" si="16"/>
        <v>6</v>
      </c>
      <c r="D51" s="209">
        <f t="shared" ca="1" si="17"/>
        <v>3.6</v>
      </c>
      <c r="E51" s="93">
        <f t="shared" si="18"/>
        <v>35</v>
      </c>
      <c r="F51" s="94">
        <f t="shared" si="19"/>
        <v>1</v>
      </c>
      <c r="G51" s="19">
        <f t="shared" ca="1" si="7"/>
        <v>3.6</v>
      </c>
      <c r="H51" s="202">
        <v>0</v>
      </c>
      <c r="I51" s="216"/>
      <c r="J51" s="19">
        <f t="shared" ca="1" si="23"/>
        <v>54.869142857142826</v>
      </c>
      <c r="K51" s="12">
        <f t="shared" ca="1" si="12"/>
        <v>0.41670355422471067</v>
      </c>
      <c r="L51" s="13"/>
      <c r="M51" s="19">
        <f t="shared" ca="1" si="24"/>
        <v>0</v>
      </c>
      <c r="N51" s="14">
        <f t="shared" si="20"/>
        <v>871.52380952380861</v>
      </c>
      <c r="O51" s="19">
        <f t="shared" si="21"/>
        <v>131.67428571428553</v>
      </c>
      <c r="P51" s="19">
        <f t="shared" ca="1" si="25"/>
        <v>79.199999999999974</v>
      </c>
      <c r="Q51" s="19">
        <f t="shared" si="26"/>
        <v>57.4</v>
      </c>
      <c r="R51" s="19">
        <f t="shared" si="26"/>
        <v>0</v>
      </c>
      <c r="S51" s="19">
        <f t="shared" ca="1" si="14"/>
        <v>17.999999999999996</v>
      </c>
      <c r="T51"/>
      <c r="U51" s="251">
        <f t="shared" si="22"/>
        <v>0.5</v>
      </c>
      <c r="V51"/>
      <c r="W51"/>
      <c r="X51"/>
      <c r="Y51" s="161"/>
      <c r="Z51" s="161"/>
      <c r="AA51" s="161"/>
      <c r="AB51" s="161"/>
      <c r="AC51" s="161"/>
      <c r="AD51" s="161"/>
      <c r="AE51" s="161"/>
      <c r="AF51" s="161"/>
      <c r="AG51" s="161"/>
      <c r="AH51" s="16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row>
    <row r="52" spans="1:16359" ht="13.5" thickTop="1" x14ac:dyDescent="0.2">
      <c r="A52" s="210">
        <f t="shared" si="11"/>
        <v>39977</v>
      </c>
      <c r="B52" s="36">
        <v>23</v>
      </c>
      <c r="C52" s="161">
        <f t="shared" si="16"/>
        <v>6</v>
      </c>
      <c r="D52" s="209">
        <f t="shared" ca="1" si="17"/>
        <v>3.6</v>
      </c>
      <c r="E52" s="93">
        <f t="shared" si="18"/>
        <v>36</v>
      </c>
      <c r="F52" s="94">
        <f t="shared" si="19"/>
        <v>1</v>
      </c>
      <c r="G52" s="19">
        <f t="shared" ca="1" si="7"/>
        <v>3.6</v>
      </c>
      <c r="H52" s="202">
        <v>0</v>
      </c>
      <c r="I52" s="216"/>
      <c r="J52" s="19">
        <f t="shared" ca="1" si="23"/>
        <v>58.469142857142828</v>
      </c>
      <c r="K52" s="12">
        <f t="shared" ca="1" si="12"/>
        <v>0.43266522897374127</v>
      </c>
      <c r="L52" s="13"/>
      <c r="M52" s="19">
        <f t="shared" ca="1" si="24"/>
        <v>0</v>
      </c>
      <c r="N52" s="14">
        <f t="shared" si="20"/>
        <v>890.76190476190379</v>
      </c>
      <c r="O52" s="19">
        <f t="shared" si="21"/>
        <v>135.13714285714269</v>
      </c>
      <c r="P52" s="19">
        <f t="shared" ca="1" si="25"/>
        <v>82.799999999999969</v>
      </c>
      <c r="Q52" s="19">
        <f t="shared" si="26"/>
        <v>57.4</v>
      </c>
      <c r="R52" s="19">
        <f t="shared" si="26"/>
        <v>0</v>
      </c>
      <c r="S52" s="19">
        <f t="shared" ca="1" si="14"/>
        <v>17.999999999999996</v>
      </c>
      <c r="U52" s="251">
        <f t="shared" si="22"/>
        <v>0.5</v>
      </c>
      <c r="Y52" s="161"/>
      <c r="Z52" s="161"/>
      <c r="AA52" s="161"/>
      <c r="AB52" s="161"/>
      <c r="AC52" s="161"/>
      <c r="AD52" s="161"/>
      <c r="AE52" s="161"/>
      <c r="AF52" s="161"/>
      <c r="AG52" s="161"/>
      <c r="AH52" s="161"/>
      <c r="AI52" s="161"/>
      <c r="AJ52" s="161"/>
      <c r="AK52" s="161"/>
      <c r="AL52" s="161"/>
    </row>
    <row r="53" spans="1:16359" x14ac:dyDescent="0.2">
      <c r="A53" s="210">
        <f t="shared" si="11"/>
        <v>39978</v>
      </c>
      <c r="B53" s="36">
        <v>27</v>
      </c>
      <c r="C53" s="161">
        <f t="shared" si="16"/>
        <v>7</v>
      </c>
      <c r="D53" s="209">
        <f t="shared" ca="1" si="17"/>
        <v>5.6</v>
      </c>
      <c r="E53" s="93">
        <f t="shared" si="18"/>
        <v>37</v>
      </c>
      <c r="F53" s="94">
        <f t="shared" si="19"/>
        <v>1</v>
      </c>
      <c r="G53" s="19">
        <f t="shared" ca="1" si="7"/>
        <v>5.6</v>
      </c>
      <c r="H53" s="202">
        <v>0</v>
      </c>
      <c r="I53" s="216"/>
      <c r="J53" s="19">
        <f t="shared" ca="1" si="23"/>
        <v>64.069142857142822</v>
      </c>
      <c r="K53" s="12">
        <f t="shared" ca="1" si="12"/>
        <v>0.46225932797361347</v>
      </c>
      <c r="L53" s="13"/>
      <c r="M53" s="19">
        <f t="shared" ca="1" si="24"/>
        <v>0</v>
      </c>
      <c r="N53" s="14">
        <f t="shared" si="20"/>
        <v>910</v>
      </c>
      <c r="O53" s="19">
        <f t="shared" si="21"/>
        <v>138.6</v>
      </c>
      <c r="P53" s="19">
        <f t="shared" ca="1" si="25"/>
        <v>88.399999999999963</v>
      </c>
      <c r="Q53" s="19">
        <f t="shared" si="26"/>
        <v>57.4</v>
      </c>
      <c r="R53" s="19">
        <f t="shared" si="26"/>
        <v>0</v>
      </c>
      <c r="S53" s="19">
        <f t="shared" ca="1" si="14"/>
        <v>17.999999999999996</v>
      </c>
      <c r="U53" s="251">
        <f t="shared" si="22"/>
        <v>0.5</v>
      </c>
      <c r="Y53" s="161"/>
      <c r="Z53" s="161"/>
      <c r="AA53" s="161"/>
      <c r="AB53" s="161"/>
      <c r="AC53" s="161"/>
      <c r="AD53" s="161"/>
      <c r="AE53" s="161"/>
      <c r="AF53" s="161"/>
      <c r="AG53" s="161"/>
      <c r="AH53" s="161"/>
      <c r="AI53" s="161"/>
      <c r="AJ53" s="161"/>
      <c r="AK53" s="161"/>
      <c r="AL53" s="161"/>
    </row>
    <row r="54" spans="1:16359" x14ac:dyDescent="0.2">
      <c r="A54" s="210">
        <f t="shared" si="11"/>
        <v>39979</v>
      </c>
      <c r="B54" s="36">
        <v>27</v>
      </c>
      <c r="C54" s="161">
        <f t="shared" si="16"/>
        <v>7</v>
      </c>
      <c r="D54" s="209">
        <f t="shared" ca="1" si="17"/>
        <v>5.6</v>
      </c>
      <c r="E54" s="93">
        <f t="shared" si="18"/>
        <v>38</v>
      </c>
      <c r="F54" s="94">
        <f t="shared" si="19"/>
        <v>1</v>
      </c>
      <c r="G54" s="19">
        <f t="shared" ca="1" si="7"/>
        <v>5.6</v>
      </c>
      <c r="H54" s="202">
        <v>0</v>
      </c>
      <c r="I54" s="216">
        <v>32</v>
      </c>
      <c r="J54" s="19">
        <f t="shared" ca="1" si="23"/>
        <v>37.669142857142816</v>
      </c>
      <c r="K54" s="12">
        <f t="shared" ca="1" si="12"/>
        <v>0.27178313749742294</v>
      </c>
      <c r="L54" s="13"/>
      <c r="M54" s="19">
        <f t="shared" ca="1" si="24"/>
        <v>0</v>
      </c>
      <c r="N54" s="14">
        <f t="shared" si="20"/>
        <v>910</v>
      </c>
      <c r="O54" s="19">
        <f t="shared" si="21"/>
        <v>138.6</v>
      </c>
      <c r="P54" s="19">
        <f t="shared" ca="1" si="25"/>
        <v>93.999999999999957</v>
      </c>
      <c r="Q54" s="19">
        <f t="shared" si="26"/>
        <v>57.4</v>
      </c>
      <c r="R54" s="19">
        <f t="shared" si="26"/>
        <v>32</v>
      </c>
      <c r="S54" s="19">
        <f t="shared" ca="1" si="14"/>
        <v>17.999999999999996</v>
      </c>
      <c r="U54" s="251">
        <f t="shared" si="22"/>
        <v>0.5</v>
      </c>
      <c r="X54" s="161"/>
      <c r="Y54" s="161"/>
      <c r="Z54" s="161"/>
      <c r="AA54" s="161"/>
      <c r="AB54" s="161"/>
      <c r="AC54" s="161"/>
      <c r="AD54" s="161"/>
      <c r="AE54" s="161"/>
      <c r="AF54" s="161"/>
      <c r="AG54" s="161"/>
      <c r="AH54" s="161"/>
      <c r="AI54" s="161"/>
      <c r="AJ54" s="161"/>
      <c r="AK54" s="161"/>
      <c r="AL54" s="161"/>
    </row>
    <row r="55" spans="1:16359" x14ac:dyDescent="0.2">
      <c r="A55" s="210">
        <f t="shared" si="11"/>
        <v>39980</v>
      </c>
      <c r="B55" s="36">
        <v>27</v>
      </c>
      <c r="C55" s="161">
        <f t="shared" si="16"/>
        <v>7</v>
      </c>
      <c r="D55" s="209">
        <f t="shared" ca="1" si="17"/>
        <v>5.6</v>
      </c>
      <c r="E55" s="93">
        <f t="shared" si="18"/>
        <v>39</v>
      </c>
      <c r="F55" s="94">
        <f t="shared" si="19"/>
        <v>1</v>
      </c>
      <c r="G55" s="19">
        <f t="shared" ca="1" si="7"/>
        <v>5.6</v>
      </c>
      <c r="H55" s="202">
        <v>0</v>
      </c>
      <c r="I55" s="216"/>
      <c r="J55" s="19">
        <f t="shared" ca="1" si="23"/>
        <v>43.269142857142818</v>
      </c>
      <c r="K55" s="12">
        <f t="shared" ca="1" si="12"/>
        <v>0.31218717790146333</v>
      </c>
      <c r="L55" s="13"/>
      <c r="M55" s="19">
        <f t="shared" ca="1" si="24"/>
        <v>0</v>
      </c>
      <c r="N55" s="14">
        <f t="shared" si="20"/>
        <v>910</v>
      </c>
      <c r="O55" s="19">
        <f t="shared" si="21"/>
        <v>138.6</v>
      </c>
      <c r="P55" s="19">
        <f t="shared" ca="1" si="25"/>
        <v>99.599999999999952</v>
      </c>
      <c r="Q55" s="19">
        <f t="shared" si="26"/>
        <v>57.4</v>
      </c>
      <c r="R55" s="19">
        <f t="shared" si="26"/>
        <v>32</v>
      </c>
      <c r="S55" s="19">
        <f t="shared" ca="1" si="14"/>
        <v>17.999999999999996</v>
      </c>
      <c r="U55" s="251">
        <f t="shared" si="22"/>
        <v>0.5</v>
      </c>
      <c r="X55" s="161"/>
      <c r="Y55" s="161"/>
      <c r="Z55" s="161"/>
      <c r="AA55" s="161"/>
      <c r="AB55" s="161"/>
      <c r="AC55" s="161"/>
      <c r="AD55" s="161"/>
      <c r="AE55" s="161"/>
      <c r="AF55" s="161"/>
      <c r="AG55" s="161"/>
      <c r="AH55" s="161"/>
      <c r="AI55" s="161"/>
      <c r="AJ55" s="161"/>
      <c r="AK55" s="161"/>
      <c r="AL55" s="161"/>
    </row>
    <row r="56" spans="1:16359" x14ac:dyDescent="0.2">
      <c r="A56" s="210">
        <f t="shared" si="11"/>
        <v>39981</v>
      </c>
      <c r="B56" s="36">
        <v>27</v>
      </c>
      <c r="C56" s="161">
        <f t="shared" si="16"/>
        <v>7</v>
      </c>
      <c r="D56" s="209">
        <f t="shared" ca="1" si="17"/>
        <v>5.6</v>
      </c>
      <c r="E56" s="93">
        <f t="shared" si="18"/>
        <v>40</v>
      </c>
      <c r="F56" s="94">
        <f t="shared" si="19"/>
        <v>1</v>
      </c>
      <c r="G56" s="19">
        <f t="shared" ca="1" si="7"/>
        <v>5.6</v>
      </c>
      <c r="H56" s="202">
        <v>0</v>
      </c>
      <c r="I56" s="216"/>
      <c r="J56" s="19">
        <f t="shared" ca="1" si="23"/>
        <v>48.869142857142819</v>
      </c>
      <c r="K56" s="12">
        <f t="shared" ca="1" si="12"/>
        <v>0.35259121830550377</v>
      </c>
      <c r="L56" s="13"/>
      <c r="M56" s="19">
        <f t="shared" ca="1" si="24"/>
        <v>0</v>
      </c>
      <c r="N56" s="14">
        <f t="shared" si="20"/>
        <v>910</v>
      </c>
      <c r="O56" s="19">
        <f t="shared" si="21"/>
        <v>138.6</v>
      </c>
      <c r="P56" s="19">
        <f t="shared" ca="1" si="25"/>
        <v>105.19999999999995</v>
      </c>
      <c r="Q56" s="19">
        <f t="shared" si="26"/>
        <v>57.4</v>
      </c>
      <c r="R56" s="19">
        <f t="shared" si="26"/>
        <v>32</v>
      </c>
      <c r="S56" s="19">
        <f t="shared" ca="1" si="14"/>
        <v>17.999999999999996</v>
      </c>
      <c r="T56" s="35"/>
      <c r="U56" s="251">
        <f t="shared" si="22"/>
        <v>0.5</v>
      </c>
      <c r="X56" s="161"/>
      <c r="Y56" s="161"/>
      <c r="Z56" s="161"/>
      <c r="AA56" s="161"/>
      <c r="AB56" s="161"/>
      <c r="AC56" s="161"/>
      <c r="AD56" s="161"/>
      <c r="AE56" s="161"/>
      <c r="AF56" s="161"/>
      <c r="AG56" s="161"/>
      <c r="AH56" s="161"/>
      <c r="AI56" s="161"/>
      <c r="AJ56" s="161"/>
      <c r="AK56" s="161"/>
      <c r="AL56" s="161"/>
      <c r="AM56" s="161"/>
      <c r="AN56" s="161"/>
    </row>
    <row r="57" spans="1:16359" x14ac:dyDescent="0.2">
      <c r="A57" s="210">
        <f t="shared" si="11"/>
        <v>39982</v>
      </c>
      <c r="B57" s="36">
        <v>26</v>
      </c>
      <c r="C57" s="161">
        <f t="shared" si="16"/>
        <v>7</v>
      </c>
      <c r="D57" s="209">
        <f t="shared" ca="1" si="17"/>
        <v>4.3</v>
      </c>
      <c r="E57" s="93">
        <f t="shared" si="18"/>
        <v>41</v>
      </c>
      <c r="F57" s="94">
        <f t="shared" si="19"/>
        <v>1</v>
      </c>
      <c r="G57" s="19">
        <f t="shared" ca="1" si="7"/>
        <v>4.3</v>
      </c>
      <c r="H57" s="202">
        <v>0</v>
      </c>
      <c r="I57" s="216"/>
      <c r="J57" s="19">
        <f t="shared" ca="1" si="23"/>
        <v>53.169142857142816</v>
      </c>
      <c r="K57" s="12">
        <f t="shared" ca="1" si="12"/>
        <v>0.38361574933003478</v>
      </c>
      <c r="L57" s="13"/>
      <c r="M57" s="19">
        <f t="shared" ca="1" si="24"/>
        <v>0</v>
      </c>
      <c r="N57" s="14">
        <f t="shared" si="20"/>
        <v>910</v>
      </c>
      <c r="O57" s="19">
        <f t="shared" si="21"/>
        <v>138.6</v>
      </c>
      <c r="P57" s="19">
        <f t="shared" ca="1" si="25"/>
        <v>109.49999999999994</v>
      </c>
      <c r="Q57" s="19">
        <f t="shared" si="26"/>
        <v>57.4</v>
      </c>
      <c r="R57" s="19">
        <f t="shared" si="26"/>
        <v>32</v>
      </c>
      <c r="S57" s="19">
        <f t="shared" ca="1" si="14"/>
        <v>17.999999999999996</v>
      </c>
      <c r="T57" s="161"/>
      <c r="U57" s="251">
        <f t="shared" si="22"/>
        <v>0.5</v>
      </c>
      <c r="X57" s="161"/>
      <c r="Y57" s="161"/>
      <c r="Z57" s="161"/>
      <c r="AA57" s="161"/>
      <c r="AB57" s="161"/>
      <c r="AC57" s="161"/>
      <c r="AD57" s="161"/>
      <c r="AE57" s="161"/>
      <c r="AF57" s="161"/>
      <c r="AG57" s="161"/>
      <c r="AH57" s="161"/>
      <c r="AI57" s="161"/>
      <c r="AJ57" s="161"/>
      <c r="AK57" s="161"/>
      <c r="AL57" s="161"/>
      <c r="AM57" s="161"/>
      <c r="AN57" s="161"/>
    </row>
    <row r="58" spans="1:16359" x14ac:dyDescent="0.2">
      <c r="A58" s="210">
        <f t="shared" si="11"/>
        <v>39983</v>
      </c>
      <c r="B58" s="36">
        <v>22</v>
      </c>
      <c r="C58" s="161">
        <f t="shared" si="16"/>
        <v>7</v>
      </c>
      <c r="D58" s="209">
        <f t="shared" ca="1" si="17"/>
        <v>4.3</v>
      </c>
      <c r="E58" s="93">
        <f t="shared" si="18"/>
        <v>42</v>
      </c>
      <c r="F58" s="94">
        <f t="shared" si="19"/>
        <v>1</v>
      </c>
      <c r="G58" s="19">
        <f t="shared" ca="1" si="7"/>
        <v>4.3</v>
      </c>
      <c r="H58" s="202">
        <v>0</v>
      </c>
      <c r="I58" s="216"/>
      <c r="J58" s="19">
        <f t="shared" ca="1" si="23"/>
        <v>57.469142857142813</v>
      </c>
      <c r="K58" s="12">
        <f t="shared" ca="1" si="12"/>
        <v>0.41464028035456579</v>
      </c>
      <c r="L58" s="13"/>
      <c r="M58" s="19">
        <f t="shared" ca="1" si="24"/>
        <v>0</v>
      </c>
      <c r="N58" s="14">
        <f t="shared" si="20"/>
        <v>910</v>
      </c>
      <c r="O58" s="19">
        <f t="shared" si="21"/>
        <v>138.6</v>
      </c>
      <c r="P58" s="19">
        <f t="shared" ca="1" si="25"/>
        <v>113.79999999999994</v>
      </c>
      <c r="Q58" s="19">
        <f t="shared" ref="Q58:R73" si="27">Q57+H58</f>
        <v>57.4</v>
      </c>
      <c r="R58" s="19">
        <f t="shared" si="27"/>
        <v>32</v>
      </c>
      <c r="S58" s="19">
        <f t="shared" ca="1" si="14"/>
        <v>17.999999999999996</v>
      </c>
      <c r="U58" s="251">
        <f t="shared" si="22"/>
        <v>0.5</v>
      </c>
      <c r="X58" s="161"/>
      <c r="Y58" s="161"/>
      <c r="Z58" s="161"/>
      <c r="AA58" s="161"/>
      <c r="AB58" s="161"/>
      <c r="AC58" s="161"/>
      <c r="AD58" s="161"/>
      <c r="AE58" s="161"/>
      <c r="AF58" s="161"/>
      <c r="AG58" s="161"/>
      <c r="AH58" s="161"/>
      <c r="AI58" s="161"/>
      <c r="AJ58" s="161"/>
      <c r="AK58" s="161"/>
      <c r="AL58" s="161"/>
    </row>
    <row r="59" spans="1:16359" x14ac:dyDescent="0.2">
      <c r="A59" s="210">
        <f t="shared" si="11"/>
        <v>39984</v>
      </c>
      <c r="B59" s="36">
        <v>22</v>
      </c>
      <c r="C59" s="161">
        <f t="shared" si="16"/>
        <v>7</v>
      </c>
      <c r="D59" s="209">
        <f t="shared" ca="1" si="17"/>
        <v>4.3</v>
      </c>
      <c r="E59" s="93">
        <f t="shared" si="18"/>
        <v>43</v>
      </c>
      <c r="F59" s="94">
        <f t="shared" si="19"/>
        <v>1</v>
      </c>
      <c r="G59" s="19">
        <f t="shared" ca="1" si="7"/>
        <v>4.3</v>
      </c>
      <c r="H59" s="202">
        <v>0</v>
      </c>
      <c r="I59" s="216"/>
      <c r="J59" s="19">
        <f t="shared" ca="1" si="23"/>
        <v>61.76914285714281</v>
      </c>
      <c r="K59" s="12">
        <f t="shared" ca="1" si="12"/>
        <v>0.44566481137909675</v>
      </c>
      <c r="L59" s="13"/>
      <c r="M59" s="19">
        <f t="shared" ca="1" si="24"/>
        <v>0</v>
      </c>
      <c r="N59" s="14">
        <f t="shared" si="20"/>
        <v>910</v>
      </c>
      <c r="O59" s="19">
        <f t="shared" si="21"/>
        <v>138.6</v>
      </c>
      <c r="P59" s="19">
        <f t="shared" ca="1" si="25"/>
        <v>118.09999999999994</v>
      </c>
      <c r="Q59" s="19">
        <f t="shared" si="27"/>
        <v>57.4</v>
      </c>
      <c r="R59" s="19">
        <f t="shared" si="27"/>
        <v>32</v>
      </c>
      <c r="S59" s="19">
        <f t="shared" ca="1" si="14"/>
        <v>17.999999999999996</v>
      </c>
      <c r="T59" s="161"/>
      <c r="U59" s="251">
        <f t="shared" si="22"/>
        <v>0.5</v>
      </c>
      <c r="X59" s="161"/>
      <c r="Y59" s="161"/>
      <c r="Z59" s="161"/>
      <c r="AA59" s="161"/>
      <c r="AB59" s="161"/>
      <c r="AC59" s="161"/>
      <c r="AD59" s="161"/>
      <c r="AE59" s="161"/>
      <c r="AF59" s="161"/>
      <c r="AG59" s="161"/>
      <c r="AH59" s="161"/>
      <c r="AI59" s="161"/>
      <c r="AJ59" s="161"/>
      <c r="AK59" s="161"/>
      <c r="AL59" s="161"/>
      <c r="AM59" s="161"/>
      <c r="AN59" s="161"/>
    </row>
    <row r="60" spans="1:16359" x14ac:dyDescent="0.2">
      <c r="A60" s="210">
        <f t="shared" si="11"/>
        <v>39985</v>
      </c>
      <c r="B60" s="36">
        <v>23</v>
      </c>
      <c r="C60" s="161">
        <f t="shared" si="16"/>
        <v>8</v>
      </c>
      <c r="D60" s="209">
        <f t="shared" ca="1" si="17"/>
        <v>4.8</v>
      </c>
      <c r="E60" s="93">
        <f t="shared" si="18"/>
        <v>44</v>
      </c>
      <c r="F60" s="94">
        <f t="shared" si="19"/>
        <v>1</v>
      </c>
      <c r="G60" s="19">
        <f t="shared" ca="1" si="7"/>
        <v>4.8</v>
      </c>
      <c r="H60" s="202">
        <v>0</v>
      </c>
      <c r="I60" s="216">
        <v>32</v>
      </c>
      <c r="J60" s="19">
        <f t="shared" ca="1" si="23"/>
        <v>34.569142857142808</v>
      </c>
      <c r="K60" s="12">
        <f t="shared" ca="1" si="12"/>
        <v>0.24941661513090049</v>
      </c>
      <c r="L60" s="13"/>
      <c r="M60" s="19">
        <f t="shared" ca="1" si="24"/>
        <v>0</v>
      </c>
      <c r="N60" s="14">
        <f t="shared" si="20"/>
        <v>910</v>
      </c>
      <c r="O60" s="19">
        <f t="shared" si="21"/>
        <v>138.6</v>
      </c>
      <c r="P60" s="19">
        <f t="shared" ca="1" si="25"/>
        <v>122.89999999999993</v>
      </c>
      <c r="Q60" s="19">
        <f t="shared" si="27"/>
        <v>57.4</v>
      </c>
      <c r="R60" s="19">
        <f t="shared" si="27"/>
        <v>64</v>
      </c>
      <c r="S60" s="19">
        <f t="shared" ca="1" si="14"/>
        <v>17.999999999999996</v>
      </c>
      <c r="U60" s="251">
        <f t="shared" si="22"/>
        <v>0.5</v>
      </c>
      <c r="X60" s="161"/>
      <c r="Y60" s="161"/>
      <c r="Z60" s="161"/>
      <c r="AA60" s="161"/>
      <c r="AB60" s="161"/>
      <c r="AC60" s="161"/>
      <c r="AD60" s="161"/>
      <c r="AE60" s="161"/>
      <c r="AF60" s="161"/>
      <c r="AG60" s="161"/>
      <c r="AH60" s="161"/>
      <c r="AI60" s="161"/>
      <c r="AJ60" s="161"/>
      <c r="AK60" s="161"/>
      <c r="AL60" s="161"/>
    </row>
    <row r="61" spans="1:16359" ht="12.75" customHeight="1" x14ac:dyDescent="0.2">
      <c r="A61" s="210">
        <f t="shared" si="11"/>
        <v>39986</v>
      </c>
      <c r="B61" s="36">
        <v>23</v>
      </c>
      <c r="C61" s="161">
        <f t="shared" si="16"/>
        <v>8</v>
      </c>
      <c r="D61" s="209">
        <f t="shared" ca="1" si="17"/>
        <v>4.8</v>
      </c>
      <c r="E61" s="93">
        <f t="shared" si="18"/>
        <v>45</v>
      </c>
      <c r="F61" s="94">
        <f t="shared" si="19"/>
        <v>1</v>
      </c>
      <c r="G61" s="19">
        <f t="shared" ca="1" si="7"/>
        <v>4.8</v>
      </c>
      <c r="H61" s="202">
        <v>0</v>
      </c>
      <c r="I61" s="216"/>
      <c r="J61" s="19">
        <f t="shared" ca="1" si="23"/>
        <v>39.369142857142805</v>
      </c>
      <c r="K61" s="12">
        <f t="shared" ca="1" si="12"/>
        <v>0.28404864976293509</v>
      </c>
      <c r="L61" s="13"/>
      <c r="M61" s="19">
        <f t="shared" ca="1" si="24"/>
        <v>0</v>
      </c>
      <c r="N61" s="14">
        <f t="shared" si="20"/>
        <v>910</v>
      </c>
      <c r="O61" s="19">
        <f t="shared" si="21"/>
        <v>138.6</v>
      </c>
      <c r="P61" s="19">
        <f t="shared" ca="1" si="25"/>
        <v>127.69999999999993</v>
      </c>
      <c r="Q61" s="19">
        <f t="shared" si="27"/>
        <v>57.4</v>
      </c>
      <c r="R61" s="19">
        <f t="shared" si="27"/>
        <v>64</v>
      </c>
      <c r="S61" s="19">
        <f t="shared" ca="1" si="14"/>
        <v>17.999999999999996</v>
      </c>
      <c r="U61" s="251">
        <f t="shared" si="22"/>
        <v>0.5</v>
      </c>
      <c r="X61" s="161"/>
      <c r="Y61" s="161"/>
      <c r="Z61" s="161"/>
      <c r="AA61" s="161"/>
      <c r="AB61" s="161"/>
      <c r="AC61" s="161"/>
      <c r="AD61" s="161"/>
      <c r="AE61" s="161"/>
      <c r="AF61" s="161"/>
      <c r="AG61" s="161"/>
      <c r="AH61" s="161"/>
      <c r="AI61" s="161"/>
      <c r="AJ61" s="161"/>
      <c r="AK61" s="161"/>
      <c r="AL61" s="161"/>
    </row>
    <row r="62" spans="1:16359" x14ac:dyDescent="0.2">
      <c r="A62" s="210">
        <f t="shared" si="11"/>
        <v>39987</v>
      </c>
      <c r="B62" s="36">
        <v>24</v>
      </c>
      <c r="C62" s="161">
        <f t="shared" si="16"/>
        <v>8</v>
      </c>
      <c r="D62" s="209">
        <f t="shared" ca="1" si="17"/>
        <v>4.8</v>
      </c>
      <c r="E62" s="93">
        <f t="shared" si="18"/>
        <v>46</v>
      </c>
      <c r="F62" s="94">
        <f t="shared" si="19"/>
        <v>1</v>
      </c>
      <c r="G62" s="19">
        <f t="shared" ca="1" si="7"/>
        <v>4.8</v>
      </c>
      <c r="H62" s="202">
        <v>0</v>
      </c>
      <c r="I62" s="216"/>
      <c r="J62" s="19">
        <f t="shared" ca="1" si="23"/>
        <v>44.169142857142802</v>
      </c>
      <c r="K62" s="12">
        <f t="shared" ca="1" si="12"/>
        <v>0.31868068439496972</v>
      </c>
      <c r="L62" s="13"/>
      <c r="M62" s="19">
        <f t="shared" ca="1" si="24"/>
        <v>0</v>
      </c>
      <c r="N62" s="14">
        <f t="shared" si="20"/>
        <v>910</v>
      </c>
      <c r="O62" s="19">
        <f t="shared" si="21"/>
        <v>138.6</v>
      </c>
      <c r="P62" s="19">
        <f t="shared" ca="1" si="25"/>
        <v>132.49999999999994</v>
      </c>
      <c r="Q62" s="19">
        <f t="shared" si="27"/>
        <v>57.4</v>
      </c>
      <c r="R62" s="19">
        <f t="shared" si="27"/>
        <v>64</v>
      </c>
      <c r="S62" s="19">
        <f t="shared" ca="1" si="14"/>
        <v>17.999999999999996</v>
      </c>
      <c r="U62" s="251">
        <f t="shared" si="22"/>
        <v>0.5</v>
      </c>
      <c r="X62" s="161"/>
      <c r="Y62" s="161"/>
      <c r="Z62" s="161"/>
      <c r="AA62" s="161"/>
      <c r="AB62" s="161"/>
      <c r="AC62" s="161"/>
      <c r="AD62" s="161"/>
      <c r="AE62" s="161"/>
      <c r="AF62" s="161"/>
      <c r="AG62" s="161"/>
      <c r="AH62" s="161"/>
      <c r="AI62" s="161"/>
      <c r="AJ62" s="161"/>
      <c r="AK62" s="161"/>
      <c r="AL62" s="161"/>
    </row>
    <row r="63" spans="1:16359" x14ac:dyDescent="0.2">
      <c r="A63" s="210">
        <f t="shared" si="11"/>
        <v>39988</v>
      </c>
      <c r="B63" s="36">
        <v>24</v>
      </c>
      <c r="C63" s="161">
        <f t="shared" si="16"/>
        <v>8</v>
      </c>
      <c r="D63" s="209">
        <f t="shared" ca="1" si="17"/>
        <v>4.8</v>
      </c>
      <c r="E63" s="93">
        <f t="shared" si="18"/>
        <v>47</v>
      </c>
      <c r="F63" s="94">
        <f t="shared" si="19"/>
        <v>1</v>
      </c>
      <c r="G63" s="19">
        <f t="shared" ca="1" si="7"/>
        <v>4.8</v>
      </c>
      <c r="H63" s="202">
        <v>0</v>
      </c>
      <c r="I63" s="216"/>
      <c r="J63" s="19">
        <f t="shared" ca="1" si="23"/>
        <v>48.969142857142799</v>
      </c>
      <c r="K63" s="12">
        <f t="shared" ca="1" si="12"/>
        <v>0.35331271902700434</v>
      </c>
      <c r="L63" s="13"/>
      <c r="M63" s="19">
        <f t="shared" ca="1" si="24"/>
        <v>0</v>
      </c>
      <c r="N63" s="14">
        <f t="shared" si="20"/>
        <v>910</v>
      </c>
      <c r="O63" s="19">
        <f t="shared" si="21"/>
        <v>138.6</v>
      </c>
      <c r="P63" s="19">
        <f t="shared" ca="1" si="25"/>
        <v>137.29999999999995</v>
      </c>
      <c r="Q63" s="19">
        <f t="shared" si="27"/>
        <v>57.4</v>
      </c>
      <c r="R63" s="19">
        <f t="shared" si="27"/>
        <v>64</v>
      </c>
      <c r="S63" s="19">
        <f t="shared" ca="1" si="14"/>
        <v>17.999999999999996</v>
      </c>
      <c r="U63" s="251">
        <f t="shared" si="22"/>
        <v>0.5</v>
      </c>
      <c r="X63" s="161"/>
      <c r="Y63" s="161"/>
      <c r="Z63" s="161"/>
      <c r="AA63" s="161"/>
      <c r="AB63" s="161"/>
      <c r="AC63" s="161"/>
      <c r="AD63" s="161"/>
      <c r="AE63" s="161"/>
      <c r="AF63" s="161"/>
      <c r="AG63" s="161"/>
      <c r="AH63" s="161"/>
      <c r="AI63" s="161"/>
      <c r="AJ63" s="161"/>
      <c r="AK63" s="161"/>
      <c r="AL63" s="161"/>
    </row>
    <row r="64" spans="1:16359" x14ac:dyDescent="0.2">
      <c r="A64" s="210">
        <f t="shared" si="11"/>
        <v>39989</v>
      </c>
      <c r="B64" s="36">
        <v>26</v>
      </c>
      <c r="C64" s="161">
        <f t="shared" si="16"/>
        <v>8</v>
      </c>
      <c r="D64" s="209">
        <f t="shared" ca="1" si="17"/>
        <v>4.8</v>
      </c>
      <c r="E64" s="93">
        <f t="shared" si="18"/>
        <v>48</v>
      </c>
      <c r="F64" s="94">
        <f t="shared" si="19"/>
        <v>1</v>
      </c>
      <c r="G64" s="19">
        <f t="shared" ca="1" si="7"/>
        <v>4.8</v>
      </c>
      <c r="H64" s="202">
        <v>0</v>
      </c>
      <c r="I64" s="216"/>
      <c r="J64" s="19">
        <f t="shared" ca="1" si="23"/>
        <v>53.769142857142796</v>
      </c>
      <c r="K64" s="12">
        <f t="shared" ca="1" si="12"/>
        <v>0.38794475365903897</v>
      </c>
      <c r="L64" s="13"/>
      <c r="M64" s="19">
        <f t="shared" ca="1" si="24"/>
        <v>0</v>
      </c>
      <c r="N64" s="14">
        <f t="shared" si="20"/>
        <v>910</v>
      </c>
      <c r="O64" s="19">
        <f t="shared" si="21"/>
        <v>138.6</v>
      </c>
      <c r="P64" s="19">
        <f t="shared" ca="1" si="25"/>
        <v>142.09999999999997</v>
      </c>
      <c r="Q64" s="19">
        <f t="shared" si="27"/>
        <v>57.4</v>
      </c>
      <c r="R64" s="19">
        <f t="shared" si="27"/>
        <v>64</v>
      </c>
      <c r="S64" s="19">
        <f t="shared" ca="1" si="14"/>
        <v>17.999999999999996</v>
      </c>
      <c r="U64" s="251">
        <f t="shared" si="22"/>
        <v>0.5</v>
      </c>
      <c r="X64" s="161"/>
      <c r="Y64" s="161"/>
      <c r="Z64" s="161"/>
      <c r="AA64" s="161"/>
      <c r="AB64" s="161"/>
      <c r="AC64" s="161"/>
      <c r="AD64" s="161"/>
      <c r="AE64" s="161"/>
      <c r="AF64" s="161"/>
      <c r="AG64" s="161"/>
      <c r="AH64" s="161"/>
      <c r="AI64" s="161"/>
      <c r="AJ64" s="161"/>
      <c r="AK64" s="161"/>
      <c r="AL64" s="161"/>
    </row>
    <row r="65" spans="1:40" x14ac:dyDescent="0.2">
      <c r="A65" s="210">
        <f t="shared" si="11"/>
        <v>39990</v>
      </c>
      <c r="B65" s="36">
        <v>26</v>
      </c>
      <c r="C65" s="161">
        <f t="shared" si="16"/>
        <v>8</v>
      </c>
      <c r="D65" s="209">
        <f t="shared" ca="1" si="17"/>
        <v>4.8</v>
      </c>
      <c r="E65" s="93">
        <f t="shared" si="18"/>
        <v>49</v>
      </c>
      <c r="F65" s="94">
        <f t="shared" si="19"/>
        <v>1</v>
      </c>
      <c r="G65" s="19">
        <f t="shared" ca="1" si="7"/>
        <v>4.8</v>
      </c>
      <c r="H65" s="202">
        <v>0</v>
      </c>
      <c r="I65" s="216"/>
      <c r="J65" s="19">
        <f t="shared" ca="1" si="23"/>
        <v>58.569142857142793</v>
      </c>
      <c r="K65" s="12">
        <f t="shared" ca="1" si="12"/>
        <v>0.42257678829107359</v>
      </c>
      <c r="L65" s="13"/>
      <c r="M65" s="19">
        <f t="shared" ca="1" si="24"/>
        <v>0</v>
      </c>
      <c r="N65" s="14">
        <f t="shared" si="20"/>
        <v>910</v>
      </c>
      <c r="O65" s="19">
        <f t="shared" si="21"/>
        <v>138.6</v>
      </c>
      <c r="P65" s="19">
        <f t="shared" ca="1" si="25"/>
        <v>146.89999999999998</v>
      </c>
      <c r="Q65" s="19">
        <f t="shared" si="27"/>
        <v>57.4</v>
      </c>
      <c r="R65" s="19">
        <f t="shared" si="27"/>
        <v>64</v>
      </c>
      <c r="S65" s="19">
        <f t="shared" ca="1" si="14"/>
        <v>17.999999999999996</v>
      </c>
      <c r="U65" s="251">
        <f t="shared" si="22"/>
        <v>0.5</v>
      </c>
      <c r="X65" s="161"/>
      <c r="Y65" s="161"/>
      <c r="Z65" s="161"/>
      <c r="AA65" s="161"/>
      <c r="AB65" s="161"/>
      <c r="AC65" s="161"/>
      <c r="AD65" s="161"/>
      <c r="AE65" s="161"/>
      <c r="AF65" s="161"/>
      <c r="AG65" s="161"/>
      <c r="AH65" s="161"/>
      <c r="AI65" s="161"/>
      <c r="AJ65" s="161"/>
      <c r="AK65" s="161"/>
      <c r="AL65" s="161"/>
    </row>
    <row r="66" spans="1:40" x14ac:dyDescent="0.2">
      <c r="A66" s="210">
        <f t="shared" si="11"/>
        <v>39991</v>
      </c>
      <c r="B66" s="36">
        <v>24</v>
      </c>
      <c r="C66" s="161">
        <f t="shared" si="16"/>
        <v>8</v>
      </c>
      <c r="D66" s="209">
        <f t="shared" ca="1" si="17"/>
        <v>4.8</v>
      </c>
      <c r="E66" s="93">
        <f t="shared" si="18"/>
        <v>50</v>
      </c>
      <c r="F66" s="94">
        <f t="shared" si="19"/>
        <v>1</v>
      </c>
      <c r="G66" s="19">
        <f t="shared" ca="1" si="7"/>
        <v>4.8</v>
      </c>
      <c r="H66" s="202">
        <v>0</v>
      </c>
      <c r="I66" s="216"/>
      <c r="J66" s="19">
        <f t="shared" ca="1" si="23"/>
        <v>63.369142857142791</v>
      </c>
      <c r="K66" s="12">
        <f t="shared" ca="1" si="12"/>
        <v>0.45720882292310816</v>
      </c>
      <c r="L66" s="13"/>
      <c r="M66" s="19">
        <f t="shared" ca="1" si="24"/>
        <v>0</v>
      </c>
      <c r="N66" s="14">
        <f t="shared" si="20"/>
        <v>910</v>
      </c>
      <c r="O66" s="19">
        <f t="shared" si="21"/>
        <v>138.6</v>
      </c>
      <c r="P66" s="19">
        <f t="shared" ca="1" si="25"/>
        <v>151.69999999999999</v>
      </c>
      <c r="Q66" s="19">
        <f t="shared" si="27"/>
        <v>57.4</v>
      </c>
      <c r="R66" s="19">
        <f t="shared" si="27"/>
        <v>64</v>
      </c>
      <c r="S66" s="19">
        <f t="shared" ca="1" si="14"/>
        <v>17.999999999999996</v>
      </c>
      <c r="U66" s="251">
        <f t="shared" si="22"/>
        <v>0.5</v>
      </c>
      <c r="X66" s="161"/>
      <c r="Y66" s="161"/>
      <c r="Z66" s="161"/>
      <c r="AA66" s="161"/>
      <c r="AB66" s="161"/>
      <c r="AC66" s="161"/>
      <c r="AD66" s="161"/>
      <c r="AE66" s="161"/>
      <c r="AF66" s="161"/>
      <c r="AG66" s="161"/>
      <c r="AH66" s="161"/>
      <c r="AI66" s="161"/>
      <c r="AJ66" s="161"/>
      <c r="AK66" s="161"/>
      <c r="AL66" s="161"/>
      <c r="AM66" s="161"/>
      <c r="AN66" s="161"/>
    </row>
    <row r="67" spans="1:40" x14ac:dyDescent="0.2">
      <c r="A67" s="210">
        <f t="shared" si="11"/>
        <v>39992</v>
      </c>
      <c r="B67" s="36">
        <v>27</v>
      </c>
      <c r="C67" s="161">
        <f t="shared" si="16"/>
        <v>9</v>
      </c>
      <c r="D67" s="209">
        <f t="shared" ca="1" si="17"/>
        <v>6.4</v>
      </c>
      <c r="E67" s="93">
        <f t="shared" si="18"/>
        <v>51</v>
      </c>
      <c r="F67" s="94">
        <f t="shared" si="19"/>
        <v>1</v>
      </c>
      <c r="G67" s="19">
        <f t="shared" ca="1" si="7"/>
        <v>6.4</v>
      </c>
      <c r="H67" s="202">
        <v>0</v>
      </c>
      <c r="I67" s="216">
        <v>32</v>
      </c>
      <c r="J67" s="19">
        <f t="shared" ca="1" si="23"/>
        <v>37.769142857142796</v>
      </c>
      <c r="K67" s="12">
        <f t="shared" ca="1" si="12"/>
        <v>0.27250463821892351</v>
      </c>
      <c r="L67" s="13"/>
      <c r="M67" s="19">
        <f t="shared" ca="1" si="24"/>
        <v>0</v>
      </c>
      <c r="N67" s="14">
        <f t="shared" si="20"/>
        <v>910</v>
      </c>
      <c r="O67" s="19">
        <f t="shared" si="21"/>
        <v>138.6</v>
      </c>
      <c r="P67" s="19">
        <f t="shared" ca="1" si="25"/>
        <v>158.1</v>
      </c>
      <c r="Q67" s="19">
        <f t="shared" si="27"/>
        <v>57.4</v>
      </c>
      <c r="R67" s="19">
        <f t="shared" si="27"/>
        <v>96</v>
      </c>
      <c r="S67" s="19">
        <f t="shared" ca="1" si="14"/>
        <v>17.999999999999996</v>
      </c>
      <c r="U67" s="251">
        <f t="shared" si="22"/>
        <v>0.5</v>
      </c>
      <c r="X67" s="161"/>
      <c r="Y67" s="161"/>
      <c r="Z67" s="161"/>
      <c r="AA67" s="161"/>
      <c r="AB67" s="161"/>
      <c r="AC67" s="161"/>
      <c r="AD67" s="161"/>
      <c r="AE67" s="161"/>
      <c r="AF67" s="161"/>
      <c r="AG67" s="161"/>
      <c r="AH67" s="161"/>
      <c r="AI67" s="161"/>
      <c r="AJ67" s="161"/>
      <c r="AK67" s="161"/>
      <c r="AL67" s="161"/>
    </row>
    <row r="68" spans="1:40" ht="12.75" customHeight="1" x14ac:dyDescent="0.2">
      <c r="A68" s="210">
        <f t="shared" si="11"/>
        <v>39993</v>
      </c>
      <c r="B68" s="36">
        <v>31</v>
      </c>
      <c r="C68" s="161">
        <f t="shared" si="16"/>
        <v>9</v>
      </c>
      <c r="D68" s="209">
        <f t="shared" ca="1" si="17"/>
        <v>6.4</v>
      </c>
      <c r="E68" s="93">
        <f t="shared" si="18"/>
        <v>52</v>
      </c>
      <c r="F68" s="94">
        <f t="shared" si="19"/>
        <v>1</v>
      </c>
      <c r="G68" s="19">
        <f t="shared" ca="1" si="7"/>
        <v>6.4</v>
      </c>
      <c r="H68" s="202">
        <v>0</v>
      </c>
      <c r="I68" s="216"/>
      <c r="J68" s="19">
        <f t="shared" ca="1" si="23"/>
        <v>44.169142857142795</v>
      </c>
      <c r="K68" s="12">
        <f t="shared" ca="1" si="12"/>
        <v>0.31868068439496966</v>
      </c>
      <c r="L68" s="13"/>
      <c r="M68" s="19">
        <f t="shared" ca="1" si="24"/>
        <v>0</v>
      </c>
      <c r="N68" s="14">
        <f t="shared" si="20"/>
        <v>910</v>
      </c>
      <c r="O68" s="19">
        <f t="shared" si="21"/>
        <v>138.6</v>
      </c>
      <c r="P68" s="19">
        <f t="shared" ca="1" si="25"/>
        <v>164.5</v>
      </c>
      <c r="Q68" s="19">
        <f t="shared" si="27"/>
        <v>57.4</v>
      </c>
      <c r="R68" s="19">
        <f t="shared" si="27"/>
        <v>96</v>
      </c>
      <c r="S68" s="19">
        <f t="shared" ca="1" si="14"/>
        <v>17.999999999999996</v>
      </c>
      <c r="U68" s="251">
        <f t="shared" si="22"/>
        <v>0.5</v>
      </c>
      <c r="X68" s="161"/>
      <c r="Y68" s="161"/>
      <c r="Z68" s="161"/>
      <c r="AA68" s="161"/>
      <c r="AB68" s="161"/>
      <c r="AC68" s="161"/>
      <c r="AD68" s="161"/>
      <c r="AE68" s="161"/>
      <c r="AF68" s="161"/>
      <c r="AG68" s="161"/>
      <c r="AH68" s="161"/>
      <c r="AI68" s="161"/>
      <c r="AJ68" s="161"/>
      <c r="AK68" s="161"/>
      <c r="AL68" s="161"/>
    </row>
    <row r="69" spans="1:40" x14ac:dyDescent="0.2">
      <c r="A69" s="210">
        <f t="shared" si="11"/>
        <v>39994</v>
      </c>
      <c r="B69" s="36">
        <v>28</v>
      </c>
      <c r="C69" s="161">
        <f t="shared" si="16"/>
        <v>9</v>
      </c>
      <c r="D69" s="209">
        <f t="shared" ca="1" si="17"/>
        <v>6.4</v>
      </c>
      <c r="E69" s="93">
        <f t="shared" si="18"/>
        <v>53</v>
      </c>
      <c r="F69" s="94">
        <f t="shared" si="19"/>
        <v>1</v>
      </c>
      <c r="G69" s="19">
        <f t="shared" ca="1" si="7"/>
        <v>6.4</v>
      </c>
      <c r="H69" s="202">
        <v>0</v>
      </c>
      <c r="I69" s="216"/>
      <c r="J69" s="19">
        <f t="shared" ca="1" si="23"/>
        <v>50.569142857142793</v>
      </c>
      <c r="K69" s="12">
        <f t="shared" ca="1" si="12"/>
        <v>0.36485673057101586</v>
      </c>
      <c r="L69" s="13"/>
      <c r="M69" s="19">
        <f t="shared" ca="1" si="24"/>
        <v>0</v>
      </c>
      <c r="N69" s="14">
        <f t="shared" si="20"/>
        <v>910</v>
      </c>
      <c r="O69" s="19">
        <f t="shared" si="21"/>
        <v>138.6</v>
      </c>
      <c r="P69" s="19">
        <f t="shared" ca="1" si="25"/>
        <v>170.9</v>
      </c>
      <c r="Q69" s="19">
        <f t="shared" si="27"/>
        <v>57.4</v>
      </c>
      <c r="R69" s="19">
        <f t="shared" si="27"/>
        <v>96</v>
      </c>
      <c r="S69" s="19">
        <f t="shared" ca="1" si="14"/>
        <v>17.999999999999996</v>
      </c>
      <c r="U69" s="251">
        <f t="shared" si="22"/>
        <v>0.5</v>
      </c>
      <c r="X69" s="161"/>
      <c r="Y69" s="161"/>
      <c r="Z69" s="161"/>
      <c r="AA69" s="161"/>
      <c r="AB69" s="161"/>
      <c r="AC69" s="161"/>
      <c r="AD69" s="161"/>
      <c r="AE69" s="161"/>
      <c r="AF69" s="161"/>
      <c r="AG69" s="161"/>
      <c r="AH69" s="161"/>
      <c r="AI69" s="161"/>
      <c r="AJ69" s="161"/>
      <c r="AK69" s="161"/>
      <c r="AL69" s="161"/>
    </row>
    <row r="70" spans="1:40" x14ac:dyDescent="0.2">
      <c r="A70" s="210">
        <f t="shared" si="11"/>
        <v>39995</v>
      </c>
      <c r="B70" s="36">
        <v>26</v>
      </c>
      <c r="C70" s="161">
        <f t="shared" si="16"/>
        <v>9</v>
      </c>
      <c r="D70" s="209">
        <f t="shared" ca="1" si="17"/>
        <v>4.8</v>
      </c>
      <c r="E70" s="93">
        <f t="shared" si="18"/>
        <v>54</v>
      </c>
      <c r="F70" s="94">
        <f t="shared" si="19"/>
        <v>1</v>
      </c>
      <c r="G70" s="19">
        <f t="shared" ca="1" si="7"/>
        <v>4.8</v>
      </c>
      <c r="H70" s="202">
        <v>0</v>
      </c>
      <c r="I70" s="216"/>
      <c r="J70" s="19">
        <f t="shared" ca="1" si="23"/>
        <v>55.369142857142791</v>
      </c>
      <c r="K70" s="12">
        <f t="shared" ca="1" si="12"/>
        <v>0.39948876520305043</v>
      </c>
      <c r="L70" s="13"/>
      <c r="M70" s="19">
        <f t="shared" ca="1" si="24"/>
        <v>0</v>
      </c>
      <c r="N70" s="14">
        <f t="shared" si="20"/>
        <v>910</v>
      </c>
      <c r="O70" s="19">
        <f t="shared" si="21"/>
        <v>138.6</v>
      </c>
      <c r="P70" s="19">
        <f t="shared" ca="1" si="25"/>
        <v>175.70000000000002</v>
      </c>
      <c r="Q70" s="19">
        <f t="shared" si="27"/>
        <v>57.4</v>
      </c>
      <c r="R70" s="19">
        <f t="shared" si="27"/>
        <v>96</v>
      </c>
      <c r="S70" s="19">
        <f t="shared" ca="1" si="14"/>
        <v>17.999999999999996</v>
      </c>
      <c r="U70" s="251">
        <f t="shared" si="22"/>
        <v>0.5</v>
      </c>
      <c r="X70" s="161"/>
      <c r="Y70" s="161"/>
      <c r="Z70" s="161"/>
      <c r="AA70" s="161"/>
      <c r="AB70" s="161"/>
      <c r="AC70" s="161"/>
      <c r="AD70" s="161"/>
      <c r="AE70" s="161"/>
      <c r="AF70" s="161"/>
      <c r="AG70" s="161"/>
      <c r="AH70" s="161"/>
      <c r="AI70" s="161"/>
      <c r="AJ70" s="161"/>
      <c r="AK70" s="161"/>
      <c r="AL70" s="161"/>
      <c r="AM70" s="161"/>
      <c r="AN70" s="161"/>
    </row>
    <row r="71" spans="1:40" x14ac:dyDescent="0.2">
      <c r="A71" s="210">
        <f t="shared" si="11"/>
        <v>39996</v>
      </c>
      <c r="B71" s="36">
        <v>29</v>
      </c>
      <c r="C71" s="161">
        <f t="shared" si="16"/>
        <v>9</v>
      </c>
      <c r="D71" s="209">
        <f t="shared" ca="1" si="17"/>
        <v>6.4</v>
      </c>
      <c r="E71" s="93">
        <f t="shared" si="18"/>
        <v>55</v>
      </c>
      <c r="F71" s="94">
        <f t="shared" si="19"/>
        <v>1</v>
      </c>
      <c r="G71" s="19">
        <f t="shared" ca="1" si="7"/>
        <v>6.4</v>
      </c>
      <c r="H71" s="202">
        <v>0</v>
      </c>
      <c r="I71" s="216"/>
      <c r="J71" s="19">
        <f t="shared" ca="1" si="23"/>
        <v>61.769142857142789</v>
      </c>
      <c r="K71" s="12">
        <f t="shared" ca="1" si="12"/>
        <v>0.44566481137909664</v>
      </c>
      <c r="L71" s="13"/>
      <c r="M71" s="19">
        <f t="shared" ca="1" si="24"/>
        <v>0</v>
      </c>
      <c r="N71" s="14">
        <f t="shared" si="20"/>
        <v>910</v>
      </c>
      <c r="O71" s="19">
        <f t="shared" si="21"/>
        <v>138.6</v>
      </c>
      <c r="P71" s="19">
        <f t="shared" ca="1" si="25"/>
        <v>182.10000000000002</v>
      </c>
      <c r="Q71" s="19">
        <f t="shared" si="27"/>
        <v>57.4</v>
      </c>
      <c r="R71" s="19">
        <f t="shared" si="27"/>
        <v>96</v>
      </c>
      <c r="S71" s="19">
        <f t="shared" ca="1" si="14"/>
        <v>17.999999999999996</v>
      </c>
      <c r="U71" s="251">
        <f t="shared" si="22"/>
        <v>0.5</v>
      </c>
      <c r="X71" s="161"/>
      <c r="Y71" s="161"/>
      <c r="Z71" s="161"/>
      <c r="AA71" s="161"/>
      <c r="AB71" s="161"/>
      <c r="AC71" s="161"/>
      <c r="AD71" s="161"/>
      <c r="AE71" s="161"/>
      <c r="AF71" s="161"/>
      <c r="AG71" s="161"/>
      <c r="AH71" s="161"/>
      <c r="AI71" s="161"/>
      <c r="AJ71" s="161"/>
      <c r="AK71" s="161"/>
      <c r="AL71" s="161"/>
    </row>
    <row r="72" spans="1:40" ht="12.75" customHeight="1" x14ac:dyDescent="0.2">
      <c r="A72" s="210">
        <f t="shared" si="11"/>
        <v>39997</v>
      </c>
      <c r="B72" s="36">
        <v>26</v>
      </c>
      <c r="C72" s="161">
        <f t="shared" ref="C72:C103" si="28">IF(A72&lt;Emergence,0,INT((A72-Emergence)/7)+1)</f>
        <v>9</v>
      </c>
      <c r="D72" s="209">
        <f t="shared" ref="D72:D103" ca="1" si="29">IF(C72&gt;0,IF(K71&lt;=SWDPcritical,1,((1-K71)/(1-SWDPcritical)))*VLOOKUP(B72,INDIRECT(Crop),C72+1),0)</f>
        <v>4.8</v>
      </c>
      <c r="E72" s="93">
        <f t="shared" ref="E72:E103" si="30">IF(A72&lt;Alfalfa_Cut_1,"Uncut",A72-INDEX(Alfalfa_Cuts,1,MATCH(A72,Alfalfa_Cuts,1)))</f>
        <v>56</v>
      </c>
      <c r="F72" s="94">
        <f t="shared" ref="F72:F103" si="31">IF(AND(Crop="Alfalfa",AND(E72&gt;=0,E72&lt;=tacr)),((1-Kacr0)*(E72/tacr)+Kacr0),1)</f>
        <v>1</v>
      </c>
      <c r="G72" s="19">
        <f t="shared" ca="1" si="7"/>
        <v>4.8</v>
      </c>
      <c r="H72" s="202">
        <v>0</v>
      </c>
      <c r="I72" s="216">
        <v>32</v>
      </c>
      <c r="J72" s="19">
        <f t="shared" ca="1" si="23"/>
        <v>34.569142857142793</v>
      </c>
      <c r="K72" s="12">
        <f t="shared" ca="1" si="12"/>
        <v>0.24941661513090038</v>
      </c>
      <c r="L72" s="13"/>
      <c r="M72" s="19">
        <f t="shared" ca="1" si="24"/>
        <v>0</v>
      </c>
      <c r="N72" s="14">
        <f t="shared" ref="N72:N103" si="32">IF(VLOOKUP(Crop,CropInfo,4,FALSE)=1,VLOOKUP(Crop,CropInfo,3,FALSE),IF(A72&lt;=Emergence,RZinitial,IF(AND(A72&gt;Emergence,C72&lt;VLOOKUP(Crop,CropInfo,4,FALSE)),N71+(VLOOKUP(Crop,CropInfo,3,FALSE)-RZinitial)/((VLOOKUP(Crop,CropInfo,4,FALSE)-1)*7),VLOOKUP(Crop,CropInfo,3,FALSE))))</f>
        <v>910</v>
      </c>
      <c r="O72" s="19">
        <f t="shared" ref="O72:O103" si="33">IF(N72=MAX(Zbj),VLOOKUP(N72,AWHCsite,6),((N72-VLOOKUP((MATCH(N72,Zbj,1)-1),SoilProp,3))/(VLOOKUP(MATCH(N72,Zbj,1),SoilProp,3)-VLOOKUP((MATCH(N72,Zbj,1)-1),SoilProp,3)))*(VLOOKUP(MATCH(N72,Zbj,1),SoilProp,8)-VLOOKUP((MATCH(N72,Zbj,1)-1),SoilProp,8))+VLOOKUP((MATCH(N72,Zbj,1)-1),SoilProp,8))</f>
        <v>138.6</v>
      </c>
      <c r="P72" s="19">
        <f t="shared" ca="1" si="25"/>
        <v>186.90000000000003</v>
      </c>
      <c r="Q72" s="19">
        <f t="shared" si="27"/>
        <v>57.4</v>
      </c>
      <c r="R72" s="19">
        <f t="shared" si="27"/>
        <v>128</v>
      </c>
      <c r="S72" s="19">
        <f t="shared" ca="1" si="14"/>
        <v>17.999999999999996</v>
      </c>
      <c r="U72" s="251">
        <f t="shared" ref="U72:U103" si="34">MAD</f>
        <v>0.5</v>
      </c>
      <c r="X72" s="161"/>
      <c r="Y72" s="161"/>
      <c r="Z72" s="161"/>
      <c r="AA72" s="161"/>
      <c r="AB72" s="161"/>
      <c r="AC72" s="161"/>
      <c r="AD72" s="161"/>
      <c r="AE72" s="161"/>
      <c r="AF72" s="161"/>
      <c r="AG72" s="161"/>
      <c r="AH72" s="161"/>
      <c r="AI72" s="161"/>
      <c r="AJ72" s="161"/>
      <c r="AK72" s="161"/>
      <c r="AL72" s="161"/>
    </row>
    <row r="73" spans="1:40" x14ac:dyDescent="0.2">
      <c r="A73" s="210">
        <f t="shared" si="11"/>
        <v>39998</v>
      </c>
      <c r="B73" s="36">
        <v>27</v>
      </c>
      <c r="C73" s="161">
        <f t="shared" si="28"/>
        <v>9</v>
      </c>
      <c r="D73" s="209">
        <f t="shared" ca="1" si="29"/>
        <v>6.4</v>
      </c>
      <c r="E73" s="93">
        <f t="shared" si="30"/>
        <v>57</v>
      </c>
      <c r="F73" s="94">
        <f t="shared" si="31"/>
        <v>1</v>
      </c>
      <c r="G73" s="19">
        <f t="shared" ref="G73:G136" ca="1" si="35">D73*F73</f>
        <v>6.4</v>
      </c>
      <c r="H73" s="202">
        <v>0</v>
      </c>
      <c r="I73" s="216"/>
      <c r="J73" s="19">
        <f t="shared" ref="J73:J104" si="36">IF(L73&lt;&gt;"",L73*O73,J72+IF(Crop="Alfalfa",G73,D73)+M73-H73-I73)</f>
        <v>34.65</v>
      </c>
      <c r="K73" s="12">
        <f t="shared" si="12"/>
        <v>0.25</v>
      </c>
      <c r="L73" s="13">
        <v>0.25</v>
      </c>
      <c r="M73" s="19">
        <f t="shared" ref="M73:M104" ca="1" si="37">IF((J72+IF(Crop="Alfalfa",G73,D73)-H73-I73)&lt;0,-J72-IF(Crop="Alfalfa",G73,D73)+H73+I73,0)</f>
        <v>0</v>
      </c>
      <c r="N73" s="14">
        <f t="shared" si="32"/>
        <v>910</v>
      </c>
      <c r="O73" s="19">
        <f t="shared" si="33"/>
        <v>138.6</v>
      </c>
      <c r="P73" s="19">
        <f t="shared" ref="P73:P104" ca="1" si="38">P72+IF(Crop="Alfalfa",G73,D73)</f>
        <v>193.30000000000004</v>
      </c>
      <c r="Q73" s="19">
        <f t="shared" si="27"/>
        <v>57.4</v>
      </c>
      <c r="R73" s="19">
        <f t="shared" si="27"/>
        <v>128</v>
      </c>
      <c r="S73" s="19">
        <f t="shared" ca="1" si="14"/>
        <v>17.999999999999996</v>
      </c>
      <c r="U73" s="251">
        <f t="shared" si="34"/>
        <v>0.5</v>
      </c>
      <c r="X73" s="161"/>
      <c r="Y73" s="161"/>
      <c r="Z73" s="161"/>
      <c r="AA73" s="161"/>
      <c r="AB73" s="161"/>
      <c r="AC73" s="161"/>
      <c r="AD73" s="161"/>
      <c r="AE73" s="161"/>
      <c r="AF73" s="161"/>
      <c r="AG73" s="161"/>
      <c r="AH73" s="161"/>
      <c r="AI73" s="161"/>
      <c r="AJ73" s="161"/>
      <c r="AK73" s="161"/>
      <c r="AL73" s="161"/>
    </row>
    <row r="74" spans="1:40" x14ac:dyDescent="0.2">
      <c r="A74" s="210">
        <f t="shared" ref="A74:A137" si="39">A73+1</f>
        <v>39999</v>
      </c>
      <c r="B74" s="36">
        <v>29</v>
      </c>
      <c r="C74" s="161">
        <f t="shared" si="28"/>
        <v>10</v>
      </c>
      <c r="D74" s="209">
        <f t="shared" ca="1" si="29"/>
        <v>6.1</v>
      </c>
      <c r="E74" s="93">
        <f t="shared" si="30"/>
        <v>58</v>
      </c>
      <c r="F74" s="94">
        <f t="shared" si="31"/>
        <v>1</v>
      </c>
      <c r="G74" s="19">
        <f t="shared" ca="1" si="35"/>
        <v>6.1</v>
      </c>
      <c r="H74" s="202">
        <v>0</v>
      </c>
      <c r="I74" s="216"/>
      <c r="J74" s="19">
        <f t="shared" ca="1" si="36"/>
        <v>40.75</v>
      </c>
      <c r="K74" s="12">
        <f t="shared" ref="K74:K137" ca="1" si="40">J74/O74</f>
        <v>0.294011544011544</v>
      </c>
      <c r="L74" s="13"/>
      <c r="M74" s="19">
        <f t="shared" ca="1" si="37"/>
        <v>0</v>
      </c>
      <c r="N74" s="14">
        <f t="shared" si="32"/>
        <v>910</v>
      </c>
      <c r="O74" s="19">
        <f t="shared" si="33"/>
        <v>138.6</v>
      </c>
      <c r="P74" s="19">
        <f t="shared" ca="1" si="38"/>
        <v>199.40000000000003</v>
      </c>
      <c r="Q74" s="19">
        <f t="shared" ref="Q74:R89" si="41">Q73+H74</f>
        <v>57.4</v>
      </c>
      <c r="R74" s="19">
        <f t="shared" si="41"/>
        <v>128</v>
      </c>
      <c r="S74" s="19">
        <f t="shared" ref="S74:S137" ca="1" si="42">S73+M74</f>
        <v>17.999999999999996</v>
      </c>
      <c r="U74" s="251">
        <f t="shared" si="34"/>
        <v>0.5</v>
      </c>
      <c r="X74" s="161"/>
      <c r="Y74" s="161"/>
      <c r="Z74" s="161"/>
      <c r="AA74" s="161"/>
      <c r="AB74" s="161"/>
      <c r="AC74" s="161"/>
      <c r="AD74" s="161"/>
      <c r="AE74" s="161"/>
      <c r="AF74" s="161"/>
      <c r="AG74" s="161"/>
      <c r="AH74" s="161"/>
      <c r="AI74" s="161"/>
      <c r="AJ74" s="161"/>
      <c r="AK74" s="161"/>
      <c r="AL74" s="161"/>
      <c r="AM74" s="161"/>
      <c r="AN74" s="161"/>
    </row>
    <row r="75" spans="1:40" x14ac:dyDescent="0.2">
      <c r="A75" s="210">
        <f t="shared" si="39"/>
        <v>40000</v>
      </c>
      <c r="B75" s="36">
        <v>31</v>
      </c>
      <c r="C75" s="161">
        <f t="shared" si="28"/>
        <v>10</v>
      </c>
      <c r="D75" s="209">
        <f t="shared" ca="1" si="29"/>
        <v>6.1</v>
      </c>
      <c r="E75" s="93">
        <f t="shared" si="30"/>
        <v>59</v>
      </c>
      <c r="F75" s="94">
        <f t="shared" si="31"/>
        <v>1</v>
      </c>
      <c r="G75" s="19">
        <f t="shared" ca="1" si="35"/>
        <v>6.1</v>
      </c>
      <c r="H75" s="202">
        <v>0</v>
      </c>
      <c r="I75" s="216"/>
      <c r="J75" s="19">
        <f t="shared" ca="1" si="36"/>
        <v>46.85</v>
      </c>
      <c r="K75" s="12">
        <f t="shared" ca="1" si="40"/>
        <v>0.33802308802308806</v>
      </c>
      <c r="L75" s="13"/>
      <c r="M75" s="19">
        <f t="shared" ca="1" si="37"/>
        <v>0</v>
      </c>
      <c r="N75" s="14">
        <f t="shared" si="32"/>
        <v>910</v>
      </c>
      <c r="O75" s="19">
        <f t="shared" si="33"/>
        <v>138.6</v>
      </c>
      <c r="P75" s="19">
        <f t="shared" ca="1" si="38"/>
        <v>205.50000000000003</v>
      </c>
      <c r="Q75" s="19">
        <f t="shared" si="41"/>
        <v>57.4</v>
      </c>
      <c r="R75" s="19">
        <f t="shared" si="41"/>
        <v>128</v>
      </c>
      <c r="S75" s="19">
        <f t="shared" ca="1" si="42"/>
        <v>17.999999999999996</v>
      </c>
      <c r="U75" s="251">
        <f t="shared" si="34"/>
        <v>0.5</v>
      </c>
      <c r="X75" s="161"/>
      <c r="Y75" s="161"/>
      <c r="Z75" s="161"/>
      <c r="AA75" s="161"/>
      <c r="AB75" s="161"/>
      <c r="AC75" s="161"/>
      <c r="AD75" s="161"/>
      <c r="AE75" s="161"/>
      <c r="AF75" s="161"/>
      <c r="AG75" s="161"/>
      <c r="AH75" s="161"/>
      <c r="AI75" s="161"/>
      <c r="AJ75" s="161"/>
      <c r="AK75" s="161"/>
      <c r="AL75" s="161"/>
    </row>
    <row r="76" spans="1:40" ht="12.75" customHeight="1" x14ac:dyDescent="0.2">
      <c r="A76" s="210">
        <f t="shared" si="39"/>
        <v>40001</v>
      </c>
      <c r="B76" s="36">
        <v>33</v>
      </c>
      <c r="C76" s="161">
        <f t="shared" si="28"/>
        <v>10</v>
      </c>
      <c r="D76" s="209">
        <f t="shared" ca="1" si="29"/>
        <v>7.4</v>
      </c>
      <c r="E76" s="93">
        <f t="shared" si="30"/>
        <v>60</v>
      </c>
      <c r="F76" s="94">
        <f t="shared" si="31"/>
        <v>1</v>
      </c>
      <c r="G76" s="19">
        <f t="shared" ca="1" si="35"/>
        <v>7.4</v>
      </c>
      <c r="H76" s="202">
        <v>0</v>
      </c>
      <c r="I76" s="216"/>
      <c r="J76" s="19">
        <f t="shared" ca="1" si="36"/>
        <v>54.25</v>
      </c>
      <c r="K76" s="12">
        <f t="shared" ca="1" si="40"/>
        <v>0.39141414141414144</v>
      </c>
      <c r="L76" s="13"/>
      <c r="M76" s="19">
        <f t="shared" ca="1" si="37"/>
        <v>0</v>
      </c>
      <c r="N76" s="14">
        <f t="shared" si="32"/>
        <v>910</v>
      </c>
      <c r="O76" s="19">
        <f t="shared" si="33"/>
        <v>138.6</v>
      </c>
      <c r="P76" s="19">
        <f t="shared" ca="1" si="38"/>
        <v>212.90000000000003</v>
      </c>
      <c r="Q76" s="19">
        <f t="shared" si="41"/>
        <v>57.4</v>
      </c>
      <c r="R76" s="19">
        <f t="shared" si="41"/>
        <v>128</v>
      </c>
      <c r="S76" s="19">
        <f t="shared" ca="1" si="42"/>
        <v>17.999999999999996</v>
      </c>
      <c r="U76" s="251">
        <f t="shared" si="34"/>
        <v>0.5</v>
      </c>
      <c r="X76" s="161"/>
      <c r="Y76" s="161"/>
      <c r="Z76" s="161"/>
      <c r="AA76" s="161"/>
      <c r="AB76" s="161"/>
      <c r="AC76" s="161"/>
      <c r="AD76" s="161"/>
      <c r="AE76" s="161"/>
      <c r="AF76" s="161"/>
      <c r="AG76" s="161"/>
      <c r="AH76" s="161"/>
      <c r="AI76" s="161"/>
      <c r="AJ76" s="161"/>
      <c r="AK76" s="161"/>
      <c r="AL76" s="161"/>
    </row>
    <row r="77" spans="1:40" x14ac:dyDescent="0.2">
      <c r="A77" s="210">
        <f t="shared" si="39"/>
        <v>40002</v>
      </c>
      <c r="B77" s="36">
        <v>31</v>
      </c>
      <c r="C77" s="161">
        <f t="shared" si="28"/>
        <v>10</v>
      </c>
      <c r="D77" s="209">
        <f t="shared" ca="1" si="29"/>
        <v>6.1</v>
      </c>
      <c r="E77" s="93">
        <f t="shared" si="30"/>
        <v>61</v>
      </c>
      <c r="F77" s="94">
        <f t="shared" si="31"/>
        <v>1</v>
      </c>
      <c r="G77" s="19">
        <f t="shared" ca="1" si="35"/>
        <v>6.1</v>
      </c>
      <c r="H77" s="202">
        <v>0</v>
      </c>
      <c r="I77" s="216"/>
      <c r="J77" s="19">
        <f t="shared" ca="1" si="36"/>
        <v>60.35</v>
      </c>
      <c r="K77" s="12">
        <f t="shared" ca="1" si="40"/>
        <v>0.43542568542568544</v>
      </c>
      <c r="L77" s="13"/>
      <c r="M77" s="19">
        <f t="shared" ca="1" si="37"/>
        <v>0</v>
      </c>
      <c r="N77" s="14">
        <f t="shared" si="32"/>
        <v>910</v>
      </c>
      <c r="O77" s="19">
        <f t="shared" si="33"/>
        <v>138.6</v>
      </c>
      <c r="P77" s="19">
        <f t="shared" ca="1" si="38"/>
        <v>219.00000000000003</v>
      </c>
      <c r="Q77" s="19">
        <f t="shared" si="41"/>
        <v>57.4</v>
      </c>
      <c r="R77" s="19">
        <f t="shared" si="41"/>
        <v>128</v>
      </c>
      <c r="S77" s="19">
        <f t="shared" ca="1" si="42"/>
        <v>17.999999999999996</v>
      </c>
      <c r="U77" s="251">
        <f t="shared" si="34"/>
        <v>0.5</v>
      </c>
      <c r="X77" s="161"/>
      <c r="Y77" s="161"/>
      <c r="Z77" s="161"/>
      <c r="AA77" s="161"/>
      <c r="AB77" s="161"/>
      <c r="AC77" s="161"/>
      <c r="AD77" s="161"/>
      <c r="AE77" s="161"/>
      <c r="AF77" s="161"/>
      <c r="AG77" s="161"/>
      <c r="AH77" s="161"/>
      <c r="AI77" s="161"/>
      <c r="AJ77" s="161"/>
      <c r="AK77" s="161"/>
      <c r="AL77" s="161"/>
    </row>
    <row r="78" spans="1:40" x14ac:dyDescent="0.2">
      <c r="A78" s="210">
        <f t="shared" si="39"/>
        <v>40003</v>
      </c>
      <c r="B78" s="36">
        <v>29</v>
      </c>
      <c r="C78" s="161">
        <f t="shared" si="28"/>
        <v>10</v>
      </c>
      <c r="D78" s="209">
        <f t="shared" ca="1" si="29"/>
        <v>6.1</v>
      </c>
      <c r="E78" s="93">
        <f t="shared" si="30"/>
        <v>62</v>
      </c>
      <c r="F78" s="94">
        <f t="shared" si="31"/>
        <v>1</v>
      </c>
      <c r="G78" s="19">
        <f t="shared" ca="1" si="35"/>
        <v>6.1</v>
      </c>
      <c r="H78" s="202">
        <v>0</v>
      </c>
      <c r="I78" s="216">
        <v>32</v>
      </c>
      <c r="J78" s="19">
        <f t="shared" ca="1" si="36"/>
        <v>34.450000000000003</v>
      </c>
      <c r="K78" s="12">
        <f t="shared" ca="1" si="40"/>
        <v>0.24855699855699859</v>
      </c>
      <c r="L78" s="13"/>
      <c r="M78" s="19">
        <f t="shared" ca="1" si="37"/>
        <v>0</v>
      </c>
      <c r="N78" s="14">
        <f t="shared" si="32"/>
        <v>910</v>
      </c>
      <c r="O78" s="19">
        <f t="shared" si="33"/>
        <v>138.6</v>
      </c>
      <c r="P78" s="19">
        <f t="shared" ca="1" si="38"/>
        <v>225.10000000000002</v>
      </c>
      <c r="Q78" s="19">
        <f t="shared" si="41"/>
        <v>57.4</v>
      </c>
      <c r="R78" s="19">
        <f t="shared" si="41"/>
        <v>160</v>
      </c>
      <c r="S78" s="19">
        <f t="shared" ca="1" si="42"/>
        <v>17.999999999999996</v>
      </c>
      <c r="U78" s="251">
        <f t="shared" si="34"/>
        <v>0.5</v>
      </c>
      <c r="X78" s="161"/>
      <c r="Y78" s="161"/>
      <c r="Z78" s="161"/>
      <c r="AA78" s="161"/>
      <c r="AB78" s="161"/>
      <c r="AC78" s="161"/>
      <c r="AD78" s="161"/>
      <c r="AE78" s="161"/>
      <c r="AF78" s="161"/>
      <c r="AG78" s="161"/>
      <c r="AH78" s="161"/>
      <c r="AI78" s="161"/>
      <c r="AJ78" s="161"/>
      <c r="AK78" s="161"/>
      <c r="AL78" s="161"/>
    </row>
    <row r="79" spans="1:40" x14ac:dyDescent="0.2">
      <c r="A79" s="210">
        <f t="shared" si="39"/>
        <v>40004</v>
      </c>
      <c r="B79" s="36">
        <v>29</v>
      </c>
      <c r="C79" s="161">
        <f t="shared" si="28"/>
        <v>10</v>
      </c>
      <c r="D79" s="209">
        <f t="shared" ca="1" si="29"/>
        <v>6.1</v>
      </c>
      <c r="E79" s="93">
        <f t="shared" si="30"/>
        <v>0</v>
      </c>
      <c r="F79" s="94">
        <f t="shared" si="31"/>
        <v>1</v>
      </c>
      <c r="G79" s="19">
        <f t="shared" ca="1" si="35"/>
        <v>6.1</v>
      </c>
      <c r="H79" s="202">
        <v>0</v>
      </c>
      <c r="I79" s="216"/>
      <c r="J79" s="19">
        <f t="shared" ca="1" si="36"/>
        <v>40.550000000000004</v>
      </c>
      <c r="K79" s="12">
        <f t="shared" ca="1" si="40"/>
        <v>0.29256854256854259</v>
      </c>
      <c r="L79" s="13"/>
      <c r="M79" s="19">
        <f t="shared" ca="1" si="37"/>
        <v>0</v>
      </c>
      <c r="N79" s="14">
        <f t="shared" si="32"/>
        <v>910</v>
      </c>
      <c r="O79" s="19">
        <f t="shared" si="33"/>
        <v>138.6</v>
      </c>
      <c r="P79" s="19">
        <f t="shared" ca="1" si="38"/>
        <v>231.20000000000002</v>
      </c>
      <c r="Q79" s="19">
        <f t="shared" si="41"/>
        <v>57.4</v>
      </c>
      <c r="R79" s="19">
        <f t="shared" si="41"/>
        <v>160</v>
      </c>
      <c r="S79" s="19">
        <f t="shared" ca="1" si="42"/>
        <v>17.999999999999996</v>
      </c>
      <c r="U79" s="251">
        <f t="shared" si="34"/>
        <v>0.5</v>
      </c>
      <c r="X79" s="161"/>
      <c r="Y79" s="161"/>
      <c r="Z79" s="161"/>
      <c r="AA79" s="161"/>
      <c r="AB79" s="161"/>
      <c r="AC79" s="161"/>
      <c r="AD79" s="161"/>
      <c r="AE79" s="161"/>
      <c r="AF79" s="161"/>
      <c r="AG79" s="161"/>
      <c r="AH79" s="161"/>
      <c r="AI79" s="161"/>
      <c r="AJ79" s="161"/>
      <c r="AK79" s="161"/>
      <c r="AL79" s="161"/>
    </row>
    <row r="80" spans="1:40" x14ac:dyDescent="0.2">
      <c r="A80" s="210">
        <f t="shared" si="39"/>
        <v>40005</v>
      </c>
      <c r="B80" s="36">
        <v>29</v>
      </c>
      <c r="C80" s="161">
        <f t="shared" si="28"/>
        <v>10</v>
      </c>
      <c r="D80" s="209">
        <f t="shared" ca="1" si="29"/>
        <v>6.1</v>
      </c>
      <c r="E80" s="93">
        <f t="shared" si="30"/>
        <v>1</v>
      </c>
      <c r="F80" s="94">
        <f t="shared" si="31"/>
        <v>1</v>
      </c>
      <c r="G80" s="19">
        <f t="shared" ca="1" si="35"/>
        <v>6.1</v>
      </c>
      <c r="H80" s="202">
        <v>0</v>
      </c>
      <c r="I80" s="216"/>
      <c r="J80" s="19">
        <f t="shared" ca="1" si="36"/>
        <v>46.650000000000006</v>
      </c>
      <c r="K80" s="12">
        <f t="shared" ca="1" si="40"/>
        <v>0.33658008658008665</v>
      </c>
      <c r="L80" s="13"/>
      <c r="M80" s="19">
        <f t="shared" ca="1" si="37"/>
        <v>0</v>
      </c>
      <c r="N80" s="14">
        <f t="shared" si="32"/>
        <v>910</v>
      </c>
      <c r="O80" s="19">
        <f t="shared" si="33"/>
        <v>138.6</v>
      </c>
      <c r="P80" s="19">
        <f t="shared" ca="1" si="38"/>
        <v>237.3</v>
      </c>
      <c r="Q80" s="19">
        <f t="shared" si="41"/>
        <v>57.4</v>
      </c>
      <c r="R80" s="19">
        <f t="shared" si="41"/>
        <v>160</v>
      </c>
      <c r="S80" s="19">
        <f t="shared" ca="1" si="42"/>
        <v>17.999999999999996</v>
      </c>
      <c r="U80" s="251">
        <f t="shared" si="34"/>
        <v>0.5</v>
      </c>
      <c r="X80" s="161"/>
      <c r="Y80" s="161"/>
      <c r="Z80" s="161"/>
      <c r="AA80" s="161"/>
      <c r="AB80" s="161"/>
      <c r="AC80" s="161"/>
      <c r="AD80" s="161"/>
      <c r="AE80" s="161"/>
      <c r="AF80" s="161"/>
      <c r="AG80" s="161"/>
      <c r="AH80" s="161"/>
      <c r="AI80" s="161"/>
      <c r="AJ80" s="161"/>
      <c r="AK80" s="161"/>
      <c r="AL80" s="161"/>
    </row>
    <row r="81" spans="1:40" x14ac:dyDescent="0.2">
      <c r="A81" s="210">
        <f t="shared" si="39"/>
        <v>40006</v>
      </c>
      <c r="B81" s="36">
        <v>34</v>
      </c>
      <c r="C81" s="161">
        <f t="shared" si="28"/>
        <v>11</v>
      </c>
      <c r="D81" s="209">
        <f t="shared" ca="1" si="29"/>
        <v>7.4</v>
      </c>
      <c r="E81" s="93">
        <f t="shared" si="30"/>
        <v>2</v>
      </c>
      <c r="F81" s="94">
        <f t="shared" si="31"/>
        <v>1</v>
      </c>
      <c r="G81" s="19">
        <f t="shared" ca="1" si="35"/>
        <v>7.4</v>
      </c>
      <c r="H81" s="202">
        <v>0</v>
      </c>
      <c r="I81" s="216"/>
      <c r="J81" s="19">
        <f t="shared" ca="1" si="36"/>
        <v>54.050000000000004</v>
      </c>
      <c r="K81" s="12">
        <f t="shared" ca="1" si="40"/>
        <v>0.38997113997114002</v>
      </c>
      <c r="L81" s="13"/>
      <c r="M81" s="19">
        <f t="shared" ca="1" si="37"/>
        <v>0</v>
      </c>
      <c r="N81" s="14">
        <f t="shared" si="32"/>
        <v>910</v>
      </c>
      <c r="O81" s="19">
        <f t="shared" si="33"/>
        <v>138.6</v>
      </c>
      <c r="P81" s="19">
        <f t="shared" ca="1" si="38"/>
        <v>244.70000000000002</v>
      </c>
      <c r="Q81" s="19">
        <f t="shared" si="41"/>
        <v>57.4</v>
      </c>
      <c r="R81" s="19">
        <f t="shared" si="41"/>
        <v>160</v>
      </c>
      <c r="S81" s="19">
        <f t="shared" ca="1" si="42"/>
        <v>17.999999999999996</v>
      </c>
      <c r="U81" s="251">
        <f t="shared" si="34"/>
        <v>0.5</v>
      </c>
      <c r="X81" s="161"/>
      <c r="Y81" s="161"/>
      <c r="Z81" s="161"/>
      <c r="AA81" s="161"/>
      <c r="AB81" s="161"/>
      <c r="AC81" s="161"/>
      <c r="AD81" s="161"/>
      <c r="AE81" s="161"/>
      <c r="AF81" s="161"/>
      <c r="AG81" s="161"/>
      <c r="AH81" s="161"/>
      <c r="AI81" s="161"/>
      <c r="AJ81" s="161"/>
      <c r="AK81" s="161"/>
      <c r="AL81" s="161"/>
      <c r="AM81" s="161"/>
      <c r="AN81" s="161"/>
    </row>
    <row r="82" spans="1:40" ht="12.75" customHeight="1" x14ac:dyDescent="0.2">
      <c r="A82" s="210">
        <f t="shared" si="39"/>
        <v>40007</v>
      </c>
      <c r="B82" s="36">
        <v>34</v>
      </c>
      <c r="C82" s="161">
        <f t="shared" si="28"/>
        <v>11</v>
      </c>
      <c r="D82" s="209">
        <f t="shared" ca="1" si="29"/>
        <v>7.4</v>
      </c>
      <c r="E82" s="93">
        <f t="shared" si="30"/>
        <v>3</v>
      </c>
      <c r="F82" s="94">
        <f t="shared" si="31"/>
        <v>1</v>
      </c>
      <c r="G82" s="19">
        <f t="shared" ca="1" si="35"/>
        <v>7.4</v>
      </c>
      <c r="H82" s="202">
        <v>0</v>
      </c>
      <c r="I82" s="216"/>
      <c r="J82" s="19">
        <f t="shared" ca="1" si="36"/>
        <v>61.45</v>
      </c>
      <c r="K82" s="12">
        <f t="shared" ca="1" si="40"/>
        <v>0.4433621933621934</v>
      </c>
      <c r="L82" s="13"/>
      <c r="M82" s="19">
        <f t="shared" ca="1" si="37"/>
        <v>0</v>
      </c>
      <c r="N82" s="14">
        <f t="shared" si="32"/>
        <v>910</v>
      </c>
      <c r="O82" s="19">
        <f t="shared" si="33"/>
        <v>138.6</v>
      </c>
      <c r="P82" s="19">
        <f t="shared" ca="1" si="38"/>
        <v>252.10000000000002</v>
      </c>
      <c r="Q82" s="19">
        <f t="shared" si="41"/>
        <v>57.4</v>
      </c>
      <c r="R82" s="19">
        <f t="shared" si="41"/>
        <v>160</v>
      </c>
      <c r="S82" s="19">
        <f t="shared" ca="1" si="42"/>
        <v>17.999999999999996</v>
      </c>
      <c r="U82" s="251">
        <f t="shared" si="34"/>
        <v>0.5</v>
      </c>
      <c r="X82" s="161"/>
      <c r="Y82" s="161"/>
      <c r="Z82" s="161"/>
      <c r="AA82" s="161"/>
      <c r="AB82" s="161"/>
      <c r="AC82" s="161"/>
      <c r="AD82" s="161"/>
      <c r="AE82" s="161"/>
      <c r="AF82" s="161"/>
      <c r="AG82" s="161"/>
      <c r="AH82" s="161"/>
      <c r="AI82" s="161"/>
      <c r="AJ82" s="161"/>
      <c r="AK82" s="161"/>
      <c r="AL82" s="161"/>
    </row>
    <row r="83" spans="1:40" x14ac:dyDescent="0.2">
      <c r="A83" s="210">
        <f t="shared" si="39"/>
        <v>40008</v>
      </c>
      <c r="B83" s="36">
        <v>35</v>
      </c>
      <c r="C83" s="161">
        <f t="shared" si="28"/>
        <v>11</v>
      </c>
      <c r="D83" s="209">
        <f t="shared" ca="1" si="29"/>
        <v>7.4</v>
      </c>
      <c r="E83" s="93">
        <f t="shared" si="30"/>
        <v>4</v>
      </c>
      <c r="F83" s="94">
        <f t="shared" si="31"/>
        <v>1</v>
      </c>
      <c r="G83" s="19">
        <f t="shared" ca="1" si="35"/>
        <v>7.4</v>
      </c>
      <c r="H83" s="202">
        <v>0</v>
      </c>
      <c r="I83" s="216">
        <v>32</v>
      </c>
      <c r="J83" s="19">
        <f t="shared" ca="1" si="36"/>
        <v>36.850000000000009</v>
      </c>
      <c r="K83" s="12">
        <f t="shared" ca="1" si="40"/>
        <v>0.26587301587301593</v>
      </c>
      <c r="L83" s="13"/>
      <c r="M83" s="19">
        <f t="shared" ca="1" si="37"/>
        <v>0</v>
      </c>
      <c r="N83" s="14">
        <f t="shared" si="32"/>
        <v>910</v>
      </c>
      <c r="O83" s="19">
        <f t="shared" si="33"/>
        <v>138.6</v>
      </c>
      <c r="P83" s="19">
        <f t="shared" ca="1" si="38"/>
        <v>259.5</v>
      </c>
      <c r="Q83" s="19">
        <f t="shared" si="41"/>
        <v>57.4</v>
      </c>
      <c r="R83" s="19">
        <f t="shared" si="41"/>
        <v>192</v>
      </c>
      <c r="S83" s="19">
        <f t="shared" ca="1" si="42"/>
        <v>17.999999999999996</v>
      </c>
      <c r="U83" s="251">
        <f t="shared" si="34"/>
        <v>0.5</v>
      </c>
      <c r="X83" s="161"/>
      <c r="Y83" s="161"/>
      <c r="Z83" s="161"/>
      <c r="AA83" s="161"/>
      <c r="AB83" s="161"/>
      <c r="AC83" s="161"/>
      <c r="AD83" s="161"/>
      <c r="AE83" s="161"/>
      <c r="AF83" s="161"/>
      <c r="AG83" s="161"/>
      <c r="AH83" s="161"/>
      <c r="AI83" s="161"/>
      <c r="AJ83" s="161"/>
      <c r="AK83" s="161"/>
      <c r="AL83" s="161"/>
    </row>
    <row r="84" spans="1:40" x14ac:dyDescent="0.2">
      <c r="A84" s="210">
        <f t="shared" si="39"/>
        <v>40009</v>
      </c>
      <c r="B84" s="36">
        <v>33</v>
      </c>
      <c r="C84" s="161">
        <f t="shared" si="28"/>
        <v>11</v>
      </c>
      <c r="D84" s="209">
        <f t="shared" ca="1" si="29"/>
        <v>7.4</v>
      </c>
      <c r="E84" s="93">
        <f t="shared" si="30"/>
        <v>5</v>
      </c>
      <c r="F84" s="94">
        <f t="shared" si="31"/>
        <v>1</v>
      </c>
      <c r="G84" s="19">
        <f t="shared" ca="1" si="35"/>
        <v>7.4</v>
      </c>
      <c r="H84" s="202">
        <v>0</v>
      </c>
      <c r="I84" s="216"/>
      <c r="J84" s="19">
        <f t="shared" ca="1" si="36"/>
        <v>44.250000000000007</v>
      </c>
      <c r="K84" s="12">
        <f t="shared" ca="1" si="40"/>
        <v>0.31926406926406931</v>
      </c>
      <c r="L84" s="13"/>
      <c r="M84" s="19">
        <f t="shared" ca="1" si="37"/>
        <v>0</v>
      </c>
      <c r="N84" s="14">
        <f t="shared" si="32"/>
        <v>910</v>
      </c>
      <c r="O84" s="19">
        <f t="shared" si="33"/>
        <v>138.6</v>
      </c>
      <c r="P84" s="19">
        <f t="shared" ca="1" si="38"/>
        <v>266.89999999999998</v>
      </c>
      <c r="Q84" s="19">
        <f t="shared" si="41"/>
        <v>57.4</v>
      </c>
      <c r="R84" s="19">
        <f t="shared" si="41"/>
        <v>192</v>
      </c>
      <c r="S84" s="19">
        <f t="shared" ca="1" si="42"/>
        <v>17.999999999999996</v>
      </c>
      <c r="U84" s="251">
        <f t="shared" si="34"/>
        <v>0.5</v>
      </c>
      <c r="X84" s="161"/>
      <c r="Y84" s="161"/>
      <c r="Z84" s="161"/>
      <c r="AA84" s="161"/>
      <c r="AB84" s="161"/>
      <c r="AC84" s="161"/>
      <c r="AD84" s="161"/>
      <c r="AE84" s="161"/>
      <c r="AF84" s="161"/>
      <c r="AG84" s="161"/>
      <c r="AH84" s="161"/>
      <c r="AI84" s="161"/>
      <c r="AJ84" s="161"/>
      <c r="AK84" s="161"/>
      <c r="AL84" s="161"/>
    </row>
    <row r="85" spans="1:40" ht="12.75" customHeight="1" x14ac:dyDescent="0.2">
      <c r="A85" s="210">
        <f t="shared" si="39"/>
        <v>40010</v>
      </c>
      <c r="B85" s="36">
        <v>30</v>
      </c>
      <c r="C85" s="161">
        <f t="shared" si="28"/>
        <v>11</v>
      </c>
      <c r="D85" s="209">
        <f t="shared" ca="1" si="29"/>
        <v>5.8</v>
      </c>
      <c r="E85" s="93">
        <f t="shared" si="30"/>
        <v>6</v>
      </c>
      <c r="F85" s="94">
        <f t="shared" si="31"/>
        <v>1</v>
      </c>
      <c r="G85" s="19">
        <f t="shared" ca="1" si="35"/>
        <v>5.8</v>
      </c>
      <c r="H85" s="202">
        <v>0</v>
      </c>
      <c r="I85" s="216"/>
      <c r="J85" s="19">
        <f t="shared" ca="1" si="36"/>
        <v>50.050000000000004</v>
      </c>
      <c r="K85" s="12">
        <f t="shared" ca="1" si="40"/>
        <v>0.36111111111111116</v>
      </c>
      <c r="L85" s="13"/>
      <c r="M85" s="19">
        <f t="shared" ca="1" si="37"/>
        <v>0</v>
      </c>
      <c r="N85" s="14">
        <f t="shared" si="32"/>
        <v>910</v>
      </c>
      <c r="O85" s="19">
        <f t="shared" si="33"/>
        <v>138.6</v>
      </c>
      <c r="P85" s="19">
        <f t="shared" ca="1" si="38"/>
        <v>272.7</v>
      </c>
      <c r="Q85" s="19">
        <f t="shared" si="41"/>
        <v>57.4</v>
      </c>
      <c r="R85" s="19">
        <f t="shared" si="41"/>
        <v>192</v>
      </c>
      <c r="S85" s="19">
        <f t="shared" ca="1" si="42"/>
        <v>17.999999999999996</v>
      </c>
      <c r="U85" s="251">
        <f t="shared" si="34"/>
        <v>0.5</v>
      </c>
      <c r="X85" s="161"/>
      <c r="Y85" s="161"/>
      <c r="Z85" s="161"/>
      <c r="AA85" s="161"/>
      <c r="AB85" s="161"/>
      <c r="AC85" s="161"/>
      <c r="AD85" s="161"/>
      <c r="AE85" s="161"/>
      <c r="AF85" s="161"/>
      <c r="AG85" s="161"/>
      <c r="AH85" s="161"/>
      <c r="AI85" s="161"/>
      <c r="AJ85" s="161"/>
      <c r="AK85" s="161"/>
      <c r="AL85" s="161"/>
    </row>
    <row r="86" spans="1:40" x14ac:dyDescent="0.2">
      <c r="A86" s="210">
        <f t="shared" si="39"/>
        <v>40011</v>
      </c>
      <c r="B86" s="36">
        <v>28</v>
      </c>
      <c r="C86" s="161">
        <f t="shared" si="28"/>
        <v>11</v>
      </c>
      <c r="D86" s="209">
        <f t="shared" ca="1" si="29"/>
        <v>5.8</v>
      </c>
      <c r="E86" s="93">
        <f t="shared" si="30"/>
        <v>7</v>
      </c>
      <c r="F86" s="94">
        <f t="shared" si="31"/>
        <v>1</v>
      </c>
      <c r="G86" s="19">
        <f t="shared" ca="1" si="35"/>
        <v>5.8</v>
      </c>
      <c r="H86" s="202">
        <v>0</v>
      </c>
      <c r="I86" s="216"/>
      <c r="J86" s="19">
        <f t="shared" ca="1" si="36"/>
        <v>55.85</v>
      </c>
      <c r="K86" s="12">
        <f t="shared" ca="1" si="40"/>
        <v>0.40295815295815296</v>
      </c>
      <c r="L86" s="13"/>
      <c r="M86" s="19">
        <f t="shared" ca="1" si="37"/>
        <v>0</v>
      </c>
      <c r="N86" s="14">
        <f t="shared" si="32"/>
        <v>910</v>
      </c>
      <c r="O86" s="19">
        <f t="shared" si="33"/>
        <v>138.6</v>
      </c>
      <c r="P86" s="19">
        <f t="shared" ca="1" si="38"/>
        <v>278.5</v>
      </c>
      <c r="Q86" s="19">
        <f t="shared" si="41"/>
        <v>57.4</v>
      </c>
      <c r="R86" s="19">
        <f t="shared" si="41"/>
        <v>192</v>
      </c>
      <c r="S86" s="19">
        <f t="shared" ca="1" si="42"/>
        <v>17.999999999999996</v>
      </c>
      <c r="U86" s="251">
        <f t="shared" si="34"/>
        <v>0.5</v>
      </c>
      <c r="X86" s="161"/>
      <c r="Y86" s="161"/>
      <c r="Z86" s="161"/>
      <c r="AA86" s="161"/>
      <c r="AB86" s="161"/>
      <c r="AC86" s="161"/>
      <c r="AD86" s="161"/>
      <c r="AE86" s="161"/>
      <c r="AF86" s="161"/>
      <c r="AG86" s="161"/>
      <c r="AH86" s="161"/>
      <c r="AI86" s="161"/>
      <c r="AJ86" s="161"/>
      <c r="AK86" s="161"/>
      <c r="AL86" s="161"/>
    </row>
    <row r="87" spans="1:40" x14ac:dyDescent="0.2">
      <c r="A87" s="210">
        <f t="shared" si="39"/>
        <v>40012</v>
      </c>
      <c r="B87" s="36">
        <v>28</v>
      </c>
      <c r="C87" s="161">
        <f t="shared" si="28"/>
        <v>11</v>
      </c>
      <c r="D87" s="209">
        <f t="shared" ca="1" si="29"/>
        <v>5.8</v>
      </c>
      <c r="E87" s="93">
        <f t="shared" si="30"/>
        <v>8</v>
      </c>
      <c r="F87" s="94">
        <f t="shared" si="31"/>
        <v>1</v>
      </c>
      <c r="G87" s="19">
        <f t="shared" ca="1" si="35"/>
        <v>5.8</v>
      </c>
      <c r="H87" s="202">
        <v>0</v>
      </c>
      <c r="I87" s="216"/>
      <c r="J87" s="19">
        <f t="shared" ca="1" si="36"/>
        <v>61.65</v>
      </c>
      <c r="K87" s="12">
        <f t="shared" ca="1" si="40"/>
        <v>0.44480519480519481</v>
      </c>
      <c r="L87" s="13"/>
      <c r="M87" s="19">
        <f t="shared" ca="1" si="37"/>
        <v>0</v>
      </c>
      <c r="N87" s="14">
        <f t="shared" si="32"/>
        <v>910</v>
      </c>
      <c r="O87" s="19">
        <f t="shared" si="33"/>
        <v>138.6</v>
      </c>
      <c r="P87" s="19">
        <f t="shared" ca="1" si="38"/>
        <v>284.3</v>
      </c>
      <c r="Q87" s="19">
        <f t="shared" si="41"/>
        <v>57.4</v>
      </c>
      <c r="R87" s="19">
        <f t="shared" si="41"/>
        <v>192</v>
      </c>
      <c r="S87" s="19">
        <f t="shared" ca="1" si="42"/>
        <v>17.999999999999996</v>
      </c>
      <c r="U87" s="251">
        <f t="shared" si="34"/>
        <v>0.5</v>
      </c>
      <c r="X87" s="161"/>
      <c r="Y87" s="161"/>
      <c r="Z87" s="161"/>
      <c r="AA87" s="161"/>
      <c r="AB87" s="161"/>
      <c r="AC87" s="161"/>
      <c r="AD87" s="161"/>
      <c r="AE87" s="161"/>
      <c r="AF87" s="161"/>
      <c r="AG87" s="161"/>
      <c r="AH87" s="161"/>
      <c r="AI87" s="161"/>
      <c r="AJ87" s="161"/>
      <c r="AK87" s="161"/>
      <c r="AL87" s="161"/>
    </row>
    <row r="88" spans="1:40" x14ac:dyDescent="0.2">
      <c r="A88" s="210">
        <f t="shared" si="39"/>
        <v>40013</v>
      </c>
      <c r="B88" s="36">
        <v>28</v>
      </c>
      <c r="C88" s="161">
        <f t="shared" si="28"/>
        <v>12</v>
      </c>
      <c r="D88" s="209">
        <f t="shared" ca="1" si="29"/>
        <v>5.6</v>
      </c>
      <c r="E88" s="93">
        <f t="shared" si="30"/>
        <v>9</v>
      </c>
      <c r="F88" s="94">
        <f t="shared" si="31"/>
        <v>1</v>
      </c>
      <c r="G88" s="19">
        <f t="shared" ca="1" si="35"/>
        <v>5.6</v>
      </c>
      <c r="H88" s="202">
        <v>0</v>
      </c>
      <c r="I88" s="216">
        <v>32</v>
      </c>
      <c r="J88" s="19">
        <f t="shared" ca="1" si="36"/>
        <v>35.25</v>
      </c>
      <c r="K88" s="12">
        <f t="shared" ca="1" si="40"/>
        <v>0.25432900432900435</v>
      </c>
      <c r="L88" s="13"/>
      <c r="M88" s="19">
        <f t="shared" ca="1" si="37"/>
        <v>0</v>
      </c>
      <c r="N88" s="14">
        <f t="shared" si="32"/>
        <v>910</v>
      </c>
      <c r="O88" s="19">
        <f t="shared" si="33"/>
        <v>138.6</v>
      </c>
      <c r="P88" s="19">
        <f t="shared" ca="1" si="38"/>
        <v>289.90000000000003</v>
      </c>
      <c r="Q88" s="19">
        <f t="shared" si="41"/>
        <v>57.4</v>
      </c>
      <c r="R88" s="19">
        <f t="shared" si="41"/>
        <v>224</v>
      </c>
      <c r="S88" s="19">
        <f t="shared" ca="1" si="42"/>
        <v>17.999999999999996</v>
      </c>
      <c r="U88" s="251">
        <f t="shared" si="34"/>
        <v>0.5</v>
      </c>
      <c r="X88" s="161"/>
      <c r="Y88" s="161"/>
      <c r="Z88" s="161"/>
      <c r="AA88" s="161"/>
      <c r="AB88" s="161"/>
      <c r="AC88" s="161"/>
      <c r="AD88" s="161"/>
      <c r="AE88" s="161"/>
      <c r="AF88" s="161"/>
      <c r="AG88" s="161"/>
      <c r="AH88" s="161"/>
      <c r="AI88" s="161"/>
      <c r="AJ88" s="161"/>
      <c r="AK88" s="161"/>
      <c r="AL88" s="161"/>
    </row>
    <row r="89" spans="1:40" x14ac:dyDescent="0.2">
      <c r="A89" s="210">
        <f t="shared" si="39"/>
        <v>40014</v>
      </c>
      <c r="B89" s="36">
        <v>27</v>
      </c>
      <c r="C89" s="161">
        <f t="shared" si="28"/>
        <v>12</v>
      </c>
      <c r="D89" s="209">
        <f t="shared" ca="1" si="29"/>
        <v>5.6</v>
      </c>
      <c r="E89" s="93">
        <f t="shared" si="30"/>
        <v>10</v>
      </c>
      <c r="F89" s="94">
        <f t="shared" si="31"/>
        <v>1</v>
      </c>
      <c r="G89" s="19">
        <f t="shared" ca="1" si="35"/>
        <v>5.6</v>
      </c>
      <c r="H89" s="202">
        <v>0</v>
      </c>
      <c r="I89" s="216"/>
      <c r="J89" s="19">
        <f t="shared" ca="1" si="36"/>
        <v>40.85</v>
      </c>
      <c r="K89" s="12">
        <f t="shared" ca="1" si="40"/>
        <v>0.29473304473304474</v>
      </c>
      <c r="L89" s="13"/>
      <c r="M89" s="19">
        <f t="shared" ca="1" si="37"/>
        <v>0</v>
      </c>
      <c r="N89" s="14">
        <f t="shared" si="32"/>
        <v>910</v>
      </c>
      <c r="O89" s="19">
        <f t="shared" si="33"/>
        <v>138.6</v>
      </c>
      <c r="P89" s="19">
        <f t="shared" ca="1" si="38"/>
        <v>295.50000000000006</v>
      </c>
      <c r="Q89" s="19">
        <f t="shared" si="41"/>
        <v>57.4</v>
      </c>
      <c r="R89" s="19">
        <f t="shared" si="41"/>
        <v>224</v>
      </c>
      <c r="S89" s="19">
        <f t="shared" ca="1" si="42"/>
        <v>17.999999999999996</v>
      </c>
      <c r="U89" s="251">
        <f t="shared" si="34"/>
        <v>0.5</v>
      </c>
      <c r="X89" s="161"/>
      <c r="Y89" s="161"/>
      <c r="Z89" s="161"/>
      <c r="AA89" s="161"/>
      <c r="AB89" s="161"/>
      <c r="AC89" s="161"/>
      <c r="AD89" s="161"/>
      <c r="AE89" s="161"/>
      <c r="AF89" s="161"/>
      <c r="AG89" s="161"/>
      <c r="AH89" s="161"/>
      <c r="AI89" s="161"/>
      <c r="AJ89" s="161"/>
      <c r="AK89" s="161"/>
      <c r="AL89" s="161"/>
    </row>
    <row r="90" spans="1:40" x14ac:dyDescent="0.2">
      <c r="A90" s="210">
        <f t="shared" si="39"/>
        <v>40015</v>
      </c>
      <c r="B90" s="36">
        <v>27</v>
      </c>
      <c r="C90" s="161">
        <f t="shared" si="28"/>
        <v>12</v>
      </c>
      <c r="D90" s="209">
        <f t="shared" ca="1" si="29"/>
        <v>5.6</v>
      </c>
      <c r="E90" s="93">
        <f t="shared" si="30"/>
        <v>11</v>
      </c>
      <c r="F90" s="94">
        <f t="shared" si="31"/>
        <v>1</v>
      </c>
      <c r="G90" s="19">
        <f t="shared" ca="1" si="35"/>
        <v>5.6</v>
      </c>
      <c r="H90" s="202">
        <v>0</v>
      </c>
      <c r="I90" s="216"/>
      <c r="J90" s="19">
        <f t="shared" ca="1" si="36"/>
        <v>46.45</v>
      </c>
      <c r="K90" s="12">
        <f t="shared" ca="1" si="40"/>
        <v>0.33513708513708518</v>
      </c>
      <c r="L90" s="13"/>
      <c r="M90" s="19">
        <f t="shared" ca="1" si="37"/>
        <v>0</v>
      </c>
      <c r="N90" s="14">
        <f t="shared" si="32"/>
        <v>910</v>
      </c>
      <c r="O90" s="19">
        <f t="shared" si="33"/>
        <v>138.6</v>
      </c>
      <c r="P90" s="19">
        <f t="shared" ca="1" si="38"/>
        <v>301.10000000000008</v>
      </c>
      <c r="Q90" s="19">
        <f t="shared" ref="Q90:R105" si="43">Q89+H90</f>
        <v>57.4</v>
      </c>
      <c r="R90" s="19">
        <f t="shared" si="43"/>
        <v>224</v>
      </c>
      <c r="S90" s="19">
        <f t="shared" ca="1" si="42"/>
        <v>17.999999999999996</v>
      </c>
      <c r="U90" s="251">
        <f t="shared" si="34"/>
        <v>0.5</v>
      </c>
      <c r="X90" s="161"/>
      <c r="Y90" s="161"/>
      <c r="Z90" s="161"/>
      <c r="AA90" s="161"/>
      <c r="AB90" s="161"/>
      <c r="AC90" s="161"/>
      <c r="AD90" s="161"/>
      <c r="AE90" s="161"/>
      <c r="AF90" s="161"/>
      <c r="AG90" s="161"/>
      <c r="AH90" s="161"/>
      <c r="AI90" s="161"/>
      <c r="AJ90" s="161"/>
      <c r="AK90" s="161"/>
      <c r="AL90" s="161"/>
    </row>
    <row r="91" spans="1:40" x14ac:dyDescent="0.2">
      <c r="A91" s="210">
        <f t="shared" si="39"/>
        <v>40016</v>
      </c>
      <c r="B91" s="36">
        <v>28</v>
      </c>
      <c r="C91" s="161">
        <f t="shared" si="28"/>
        <v>12</v>
      </c>
      <c r="D91" s="209">
        <f t="shared" ca="1" si="29"/>
        <v>5.6</v>
      </c>
      <c r="E91" s="93">
        <f t="shared" si="30"/>
        <v>12</v>
      </c>
      <c r="F91" s="94">
        <f t="shared" si="31"/>
        <v>1</v>
      </c>
      <c r="G91" s="19">
        <f t="shared" ca="1" si="35"/>
        <v>5.6</v>
      </c>
      <c r="H91" s="202">
        <v>0</v>
      </c>
      <c r="I91" s="216"/>
      <c r="J91" s="19">
        <f t="shared" ca="1" si="36"/>
        <v>52.050000000000004</v>
      </c>
      <c r="K91" s="12">
        <f t="shared" ca="1" si="40"/>
        <v>0.37554112554112556</v>
      </c>
      <c r="L91" s="13"/>
      <c r="M91" s="19">
        <f t="shared" ca="1" si="37"/>
        <v>0</v>
      </c>
      <c r="N91" s="14">
        <f t="shared" si="32"/>
        <v>910</v>
      </c>
      <c r="O91" s="19">
        <f t="shared" si="33"/>
        <v>138.6</v>
      </c>
      <c r="P91" s="19">
        <f t="shared" ca="1" si="38"/>
        <v>306.7000000000001</v>
      </c>
      <c r="Q91" s="19">
        <f t="shared" si="43"/>
        <v>57.4</v>
      </c>
      <c r="R91" s="19">
        <f t="shared" si="43"/>
        <v>224</v>
      </c>
      <c r="S91" s="19">
        <f t="shared" ca="1" si="42"/>
        <v>17.999999999999996</v>
      </c>
      <c r="U91" s="251">
        <f t="shared" si="34"/>
        <v>0.5</v>
      </c>
      <c r="X91" s="161"/>
      <c r="Y91" s="161"/>
      <c r="Z91" s="161"/>
      <c r="AA91" s="161"/>
      <c r="AB91" s="161"/>
      <c r="AC91" s="161"/>
      <c r="AD91" s="161"/>
      <c r="AE91" s="161"/>
      <c r="AF91" s="161"/>
      <c r="AG91" s="161"/>
      <c r="AH91" s="161"/>
      <c r="AI91" s="161"/>
      <c r="AJ91" s="161"/>
      <c r="AK91" s="161"/>
      <c r="AL91" s="161"/>
    </row>
    <row r="92" spans="1:40" x14ac:dyDescent="0.2">
      <c r="A92" s="210">
        <f t="shared" si="39"/>
        <v>40017</v>
      </c>
      <c r="B92" s="36">
        <v>32</v>
      </c>
      <c r="C92" s="161">
        <f t="shared" si="28"/>
        <v>12</v>
      </c>
      <c r="D92" s="209">
        <f t="shared" ca="1" si="29"/>
        <v>5.6</v>
      </c>
      <c r="E92" s="93">
        <f t="shared" si="30"/>
        <v>13</v>
      </c>
      <c r="F92" s="94">
        <f t="shared" si="31"/>
        <v>1</v>
      </c>
      <c r="G92" s="19">
        <f t="shared" ca="1" si="35"/>
        <v>5.6</v>
      </c>
      <c r="H92" s="202">
        <v>0</v>
      </c>
      <c r="I92" s="216"/>
      <c r="J92" s="19">
        <f t="shared" ca="1" si="36"/>
        <v>57.650000000000006</v>
      </c>
      <c r="K92" s="12">
        <f t="shared" ca="1" si="40"/>
        <v>0.41594516594516601</v>
      </c>
      <c r="L92" s="13"/>
      <c r="M92" s="19">
        <f t="shared" ca="1" si="37"/>
        <v>0</v>
      </c>
      <c r="N92" s="14">
        <f t="shared" si="32"/>
        <v>910</v>
      </c>
      <c r="O92" s="19">
        <f t="shared" si="33"/>
        <v>138.6</v>
      </c>
      <c r="P92" s="19">
        <f t="shared" ca="1" si="38"/>
        <v>312.30000000000013</v>
      </c>
      <c r="Q92" s="19">
        <f t="shared" si="43"/>
        <v>57.4</v>
      </c>
      <c r="R92" s="19">
        <f t="shared" si="43"/>
        <v>224</v>
      </c>
      <c r="S92" s="19">
        <f t="shared" ca="1" si="42"/>
        <v>17.999999999999996</v>
      </c>
      <c r="U92" s="251">
        <f t="shared" si="34"/>
        <v>0.5</v>
      </c>
      <c r="X92" s="161"/>
      <c r="Y92" s="161"/>
      <c r="Z92" s="161"/>
      <c r="AA92" s="161"/>
      <c r="AB92" s="161"/>
      <c r="AC92" s="161"/>
      <c r="AD92" s="161"/>
      <c r="AE92" s="161"/>
      <c r="AF92" s="161"/>
      <c r="AG92" s="161"/>
      <c r="AH92" s="161"/>
      <c r="AI92" s="161"/>
      <c r="AJ92" s="161"/>
      <c r="AK92" s="161"/>
      <c r="AL92" s="161"/>
    </row>
    <row r="93" spans="1:40" x14ac:dyDescent="0.2">
      <c r="A93" s="210">
        <f t="shared" si="39"/>
        <v>40018</v>
      </c>
      <c r="B93" s="36">
        <v>29</v>
      </c>
      <c r="C93" s="161">
        <f t="shared" si="28"/>
        <v>12</v>
      </c>
      <c r="D93" s="209">
        <f t="shared" ca="1" si="29"/>
        <v>5.6</v>
      </c>
      <c r="E93" s="93">
        <f t="shared" si="30"/>
        <v>14</v>
      </c>
      <c r="F93" s="94">
        <f t="shared" si="31"/>
        <v>1</v>
      </c>
      <c r="G93" s="19">
        <f t="shared" ca="1" si="35"/>
        <v>5.6</v>
      </c>
      <c r="H93" s="202">
        <v>0</v>
      </c>
      <c r="I93" s="216">
        <v>32</v>
      </c>
      <c r="J93" s="19">
        <f t="shared" ca="1" si="36"/>
        <v>31.250000000000007</v>
      </c>
      <c r="K93" s="12">
        <f t="shared" ca="1" si="40"/>
        <v>0.22546897546897554</v>
      </c>
      <c r="L93" s="13"/>
      <c r="M93" s="19">
        <f t="shared" ca="1" si="37"/>
        <v>0</v>
      </c>
      <c r="N93" s="14">
        <f t="shared" si="32"/>
        <v>910</v>
      </c>
      <c r="O93" s="19">
        <f t="shared" si="33"/>
        <v>138.6</v>
      </c>
      <c r="P93" s="19">
        <f t="shared" ca="1" si="38"/>
        <v>317.90000000000015</v>
      </c>
      <c r="Q93" s="19">
        <f t="shared" si="43"/>
        <v>57.4</v>
      </c>
      <c r="R93" s="19">
        <f t="shared" si="43"/>
        <v>256</v>
      </c>
      <c r="S93" s="19">
        <f t="shared" ca="1" si="42"/>
        <v>17.999999999999996</v>
      </c>
      <c r="T93" s="161"/>
      <c r="U93" s="251">
        <f t="shared" si="34"/>
        <v>0.5</v>
      </c>
      <c r="X93" s="161"/>
      <c r="Y93" s="161"/>
      <c r="Z93" s="161"/>
      <c r="AA93" s="161"/>
      <c r="AB93" s="161"/>
      <c r="AC93" s="161"/>
      <c r="AD93" s="161"/>
      <c r="AE93" s="161"/>
      <c r="AF93" s="161"/>
      <c r="AG93" s="161"/>
      <c r="AH93" s="161"/>
      <c r="AI93" s="161"/>
      <c r="AJ93" s="161"/>
      <c r="AK93" s="161"/>
      <c r="AL93" s="161"/>
      <c r="AM93" s="161"/>
      <c r="AN93" s="161"/>
    </row>
    <row r="94" spans="1:40" x14ac:dyDescent="0.2">
      <c r="A94" s="210">
        <f t="shared" si="39"/>
        <v>40019</v>
      </c>
      <c r="B94" s="36">
        <v>30</v>
      </c>
      <c r="C94" s="161">
        <f t="shared" si="28"/>
        <v>12</v>
      </c>
      <c r="D94" s="209">
        <f t="shared" ca="1" si="29"/>
        <v>5.6</v>
      </c>
      <c r="E94" s="93">
        <f t="shared" si="30"/>
        <v>15</v>
      </c>
      <c r="F94" s="94">
        <f t="shared" si="31"/>
        <v>1</v>
      </c>
      <c r="G94" s="19">
        <f t="shared" ca="1" si="35"/>
        <v>5.6</v>
      </c>
      <c r="H94" s="202">
        <v>0</v>
      </c>
      <c r="I94" s="216"/>
      <c r="J94" s="19">
        <f t="shared" ca="1" si="36"/>
        <v>36.850000000000009</v>
      </c>
      <c r="K94" s="12">
        <f t="shared" ca="1" si="40"/>
        <v>0.26587301587301593</v>
      </c>
      <c r="L94" s="13"/>
      <c r="M94" s="19">
        <f t="shared" ca="1" si="37"/>
        <v>0</v>
      </c>
      <c r="N94" s="14">
        <f t="shared" si="32"/>
        <v>910</v>
      </c>
      <c r="O94" s="19">
        <f t="shared" si="33"/>
        <v>138.6</v>
      </c>
      <c r="P94" s="19">
        <f t="shared" ca="1" si="38"/>
        <v>323.50000000000017</v>
      </c>
      <c r="Q94" s="19">
        <f t="shared" si="43"/>
        <v>57.4</v>
      </c>
      <c r="R94" s="19">
        <f t="shared" si="43"/>
        <v>256</v>
      </c>
      <c r="S94" s="19">
        <f t="shared" ca="1" si="42"/>
        <v>17.999999999999996</v>
      </c>
      <c r="U94" s="251">
        <f t="shared" si="34"/>
        <v>0.5</v>
      </c>
      <c r="X94" s="161"/>
      <c r="Y94" s="161"/>
      <c r="Z94" s="161"/>
      <c r="AA94" s="161"/>
      <c r="AB94" s="161"/>
      <c r="AC94" s="161"/>
      <c r="AD94" s="161"/>
      <c r="AE94" s="161"/>
      <c r="AF94" s="161"/>
      <c r="AG94" s="161"/>
      <c r="AH94" s="161"/>
      <c r="AI94" s="161"/>
      <c r="AJ94" s="161"/>
      <c r="AK94" s="161"/>
      <c r="AL94" s="161"/>
    </row>
    <row r="95" spans="1:40" ht="12.75" customHeight="1" x14ac:dyDescent="0.2">
      <c r="A95" s="210">
        <f t="shared" si="39"/>
        <v>40020</v>
      </c>
      <c r="B95" s="36">
        <v>29</v>
      </c>
      <c r="C95" s="161">
        <f t="shared" si="28"/>
        <v>13</v>
      </c>
      <c r="D95" s="209">
        <f t="shared" ca="1" si="29"/>
        <v>5.3</v>
      </c>
      <c r="E95" s="93">
        <f t="shared" si="30"/>
        <v>16</v>
      </c>
      <c r="F95" s="94">
        <f t="shared" si="31"/>
        <v>1</v>
      </c>
      <c r="G95" s="19">
        <f t="shared" ca="1" si="35"/>
        <v>5.3</v>
      </c>
      <c r="H95" s="202">
        <v>0</v>
      </c>
      <c r="I95" s="216"/>
      <c r="J95" s="19">
        <f t="shared" ca="1" si="36"/>
        <v>42.150000000000006</v>
      </c>
      <c r="K95" s="12">
        <f t="shared" ca="1" si="40"/>
        <v>0.30411255411255417</v>
      </c>
      <c r="L95" s="13"/>
      <c r="M95" s="19">
        <f t="shared" ca="1" si="37"/>
        <v>0</v>
      </c>
      <c r="N95" s="14">
        <f t="shared" si="32"/>
        <v>910</v>
      </c>
      <c r="O95" s="19">
        <f t="shared" si="33"/>
        <v>138.6</v>
      </c>
      <c r="P95" s="19">
        <f t="shared" ca="1" si="38"/>
        <v>328.80000000000018</v>
      </c>
      <c r="Q95" s="19">
        <f t="shared" si="43"/>
        <v>57.4</v>
      </c>
      <c r="R95" s="19">
        <f t="shared" si="43"/>
        <v>256</v>
      </c>
      <c r="S95" s="19">
        <f t="shared" ca="1" si="42"/>
        <v>17.999999999999996</v>
      </c>
      <c r="U95" s="251">
        <f t="shared" si="34"/>
        <v>0.5</v>
      </c>
      <c r="X95" s="161"/>
      <c r="Y95" s="161"/>
      <c r="Z95" s="161"/>
      <c r="AA95" s="161"/>
      <c r="AB95" s="161"/>
      <c r="AC95" s="161"/>
      <c r="AD95" s="161"/>
      <c r="AE95" s="161"/>
      <c r="AF95" s="161"/>
      <c r="AG95" s="161"/>
      <c r="AH95" s="161"/>
      <c r="AI95" s="161"/>
      <c r="AJ95" s="161"/>
      <c r="AK95" s="161"/>
      <c r="AL95" s="161"/>
    </row>
    <row r="96" spans="1:40" x14ac:dyDescent="0.2">
      <c r="A96" s="210">
        <f t="shared" si="39"/>
        <v>40021</v>
      </c>
      <c r="B96" s="36">
        <v>33</v>
      </c>
      <c r="C96" s="161">
        <f t="shared" si="28"/>
        <v>13</v>
      </c>
      <c r="D96" s="209">
        <f t="shared" ca="1" si="29"/>
        <v>6.6</v>
      </c>
      <c r="E96" s="93">
        <f t="shared" si="30"/>
        <v>17</v>
      </c>
      <c r="F96" s="94">
        <f t="shared" si="31"/>
        <v>1</v>
      </c>
      <c r="G96" s="19">
        <f t="shared" ca="1" si="35"/>
        <v>6.6</v>
      </c>
      <c r="H96" s="202">
        <v>0</v>
      </c>
      <c r="I96" s="216"/>
      <c r="J96" s="19">
        <f t="shared" ca="1" si="36"/>
        <v>48.750000000000007</v>
      </c>
      <c r="K96" s="12">
        <f t="shared" ca="1" si="40"/>
        <v>0.35173160173160178</v>
      </c>
      <c r="L96" s="13"/>
      <c r="M96" s="19">
        <f t="shared" ca="1" si="37"/>
        <v>0</v>
      </c>
      <c r="N96" s="14">
        <f t="shared" si="32"/>
        <v>910</v>
      </c>
      <c r="O96" s="19">
        <f t="shared" si="33"/>
        <v>138.6</v>
      </c>
      <c r="P96" s="19">
        <f t="shared" ca="1" si="38"/>
        <v>335.4000000000002</v>
      </c>
      <c r="Q96" s="19">
        <f t="shared" si="43"/>
        <v>57.4</v>
      </c>
      <c r="R96" s="19">
        <f t="shared" si="43"/>
        <v>256</v>
      </c>
      <c r="S96" s="19">
        <f t="shared" ca="1" si="42"/>
        <v>17.999999999999996</v>
      </c>
      <c r="U96" s="251">
        <f t="shared" si="34"/>
        <v>0.5</v>
      </c>
      <c r="X96" s="161"/>
      <c r="Y96" s="161"/>
      <c r="Z96" s="161"/>
      <c r="AA96" s="161"/>
      <c r="AB96" s="161"/>
      <c r="AC96" s="161"/>
      <c r="AD96" s="161"/>
      <c r="AE96" s="161"/>
      <c r="AF96" s="161"/>
      <c r="AG96" s="161"/>
      <c r="AH96" s="161"/>
      <c r="AI96" s="161"/>
      <c r="AJ96" s="161"/>
      <c r="AK96" s="161"/>
      <c r="AL96" s="161"/>
    </row>
    <row r="97" spans="1:43" x14ac:dyDescent="0.2">
      <c r="A97" s="210">
        <f t="shared" si="39"/>
        <v>40022</v>
      </c>
      <c r="B97" s="36">
        <v>34</v>
      </c>
      <c r="C97" s="161">
        <f t="shared" si="28"/>
        <v>13</v>
      </c>
      <c r="D97" s="209">
        <f t="shared" ca="1" si="29"/>
        <v>6.6</v>
      </c>
      <c r="E97" s="93">
        <f t="shared" si="30"/>
        <v>18</v>
      </c>
      <c r="F97" s="94">
        <f t="shared" si="31"/>
        <v>1</v>
      </c>
      <c r="G97" s="19">
        <f t="shared" ca="1" si="35"/>
        <v>6.6</v>
      </c>
      <c r="H97" s="202">
        <v>0</v>
      </c>
      <c r="I97" s="216"/>
      <c r="J97" s="19">
        <f t="shared" ca="1" si="36"/>
        <v>55.350000000000009</v>
      </c>
      <c r="K97" s="12">
        <f t="shared" ca="1" si="40"/>
        <v>0.39935064935064946</v>
      </c>
      <c r="L97" s="13"/>
      <c r="M97" s="19">
        <f t="shared" ca="1" si="37"/>
        <v>0</v>
      </c>
      <c r="N97" s="14">
        <f t="shared" si="32"/>
        <v>910</v>
      </c>
      <c r="O97" s="19">
        <f t="shared" si="33"/>
        <v>138.6</v>
      </c>
      <c r="P97" s="19">
        <f t="shared" ca="1" si="38"/>
        <v>342.00000000000023</v>
      </c>
      <c r="Q97" s="19">
        <f t="shared" si="43"/>
        <v>57.4</v>
      </c>
      <c r="R97" s="19">
        <f t="shared" si="43"/>
        <v>256</v>
      </c>
      <c r="S97" s="19">
        <f t="shared" ca="1" si="42"/>
        <v>17.999999999999996</v>
      </c>
      <c r="U97" s="251">
        <f t="shared" si="34"/>
        <v>0.5</v>
      </c>
      <c r="X97" s="161"/>
      <c r="Y97" s="161"/>
      <c r="Z97" s="161"/>
      <c r="AA97" s="161"/>
      <c r="AB97" s="161"/>
      <c r="AC97" s="161"/>
      <c r="AD97" s="161"/>
      <c r="AE97" s="161"/>
      <c r="AF97" s="161"/>
      <c r="AG97" s="161"/>
      <c r="AH97" s="161"/>
      <c r="AI97" s="161"/>
      <c r="AJ97" s="161"/>
      <c r="AK97" s="161"/>
      <c r="AL97" s="161"/>
    </row>
    <row r="98" spans="1:43" x14ac:dyDescent="0.2">
      <c r="A98" s="210">
        <f t="shared" si="39"/>
        <v>40023</v>
      </c>
      <c r="B98" s="36">
        <v>32</v>
      </c>
      <c r="C98" s="161">
        <f t="shared" si="28"/>
        <v>13</v>
      </c>
      <c r="D98" s="209">
        <f t="shared" ca="1" si="29"/>
        <v>5.3</v>
      </c>
      <c r="E98" s="93">
        <f t="shared" si="30"/>
        <v>19</v>
      </c>
      <c r="F98" s="94">
        <f t="shared" si="31"/>
        <v>1</v>
      </c>
      <c r="G98" s="19">
        <f t="shared" ca="1" si="35"/>
        <v>5.3</v>
      </c>
      <c r="H98" s="202">
        <v>0</v>
      </c>
      <c r="I98" s="216"/>
      <c r="J98" s="19">
        <f t="shared" ca="1" si="36"/>
        <v>60.650000000000006</v>
      </c>
      <c r="K98" s="12">
        <f t="shared" ca="1" si="40"/>
        <v>0.43759018759018764</v>
      </c>
      <c r="L98" s="13"/>
      <c r="M98" s="19">
        <f t="shared" ca="1" si="37"/>
        <v>0</v>
      </c>
      <c r="N98" s="14">
        <f t="shared" si="32"/>
        <v>910</v>
      </c>
      <c r="O98" s="19">
        <f t="shared" si="33"/>
        <v>138.6</v>
      </c>
      <c r="P98" s="19">
        <f t="shared" ca="1" si="38"/>
        <v>347.30000000000024</v>
      </c>
      <c r="Q98" s="19">
        <f t="shared" si="43"/>
        <v>57.4</v>
      </c>
      <c r="R98" s="19">
        <f t="shared" si="43"/>
        <v>256</v>
      </c>
      <c r="S98" s="19">
        <f t="shared" ca="1" si="42"/>
        <v>17.999999999999996</v>
      </c>
      <c r="U98" s="251">
        <f t="shared" si="34"/>
        <v>0.5</v>
      </c>
      <c r="X98" s="161"/>
      <c r="Y98" s="161"/>
      <c r="Z98" s="161"/>
      <c r="AA98" s="161"/>
      <c r="AB98" s="161"/>
      <c r="AC98" s="161"/>
      <c r="AD98" s="161"/>
      <c r="AE98" s="161"/>
      <c r="AF98" s="161"/>
      <c r="AG98" s="161"/>
      <c r="AH98" s="161"/>
      <c r="AI98" s="161"/>
      <c r="AJ98" s="161"/>
      <c r="AK98" s="161"/>
      <c r="AL98" s="161"/>
    </row>
    <row r="99" spans="1:43" x14ac:dyDescent="0.2">
      <c r="A99" s="210">
        <f t="shared" si="39"/>
        <v>40024</v>
      </c>
      <c r="B99" s="36">
        <v>36</v>
      </c>
      <c r="C99" s="161">
        <f t="shared" si="28"/>
        <v>13</v>
      </c>
      <c r="D99" s="209">
        <f t="shared" ca="1" si="29"/>
        <v>6.6</v>
      </c>
      <c r="E99" s="93">
        <f t="shared" si="30"/>
        <v>20</v>
      </c>
      <c r="F99" s="94">
        <f t="shared" si="31"/>
        <v>1</v>
      </c>
      <c r="G99" s="19">
        <f t="shared" ca="1" si="35"/>
        <v>6.6</v>
      </c>
      <c r="H99" s="202">
        <v>0</v>
      </c>
      <c r="I99" s="216">
        <v>32</v>
      </c>
      <c r="J99" s="19">
        <f t="shared" ca="1" si="36"/>
        <v>35.25</v>
      </c>
      <c r="K99" s="12">
        <f t="shared" ca="1" si="40"/>
        <v>0.25432900432900435</v>
      </c>
      <c r="L99" s="13"/>
      <c r="M99" s="19">
        <f t="shared" ca="1" si="37"/>
        <v>0</v>
      </c>
      <c r="N99" s="14">
        <f t="shared" si="32"/>
        <v>910</v>
      </c>
      <c r="O99" s="19">
        <f t="shared" si="33"/>
        <v>138.6</v>
      </c>
      <c r="P99" s="19">
        <f t="shared" ca="1" si="38"/>
        <v>353.90000000000026</v>
      </c>
      <c r="Q99" s="19">
        <f t="shared" si="43"/>
        <v>57.4</v>
      </c>
      <c r="R99" s="19">
        <f t="shared" si="43"/>
        <v>288</v>
      </c>
      <c r="S99" s="19">
        <f t="shared" ca="1" si="42"/>
        <v>17.999999999999996</v>
      </c>
      <c r="U99" s="251">
        <f t="shared" si="34"/>
        <v>0.5</v>
      </c>
      <c r="X99" s="161"/>
      <c r="Y99" s="161"/>
      <c r="Z99" s="161"/>
      <c r="AA99" s="161"/>
      <c r="AB99" s="161"/>
      <c r="AC99" s="161"/>
      <c r="AD99" s="161"/>
      <c r="AE99" s="161"/>
      <c r="AF99" s="161"/>
      <c r="AG99" s="161"/>
      <c r="AH99" s="161"/>
      <c r="AI99" s="161"/>
      <c r="AJ99" s="161"/>
      <c r="AK99" s="161"/>
      <c r="AL99" s="161"/>
    </row>
    <row r="100" spans="1:43" x14ac:dyDescent="0.2">
      <c r="A100" s="210">
        <f t="shared" si="39"/>
        <v>40025</v>
      </c>
      <c r="B100" s="36">
        <v>33</v>
      </c>
      <c r="C100" s="161">
        <f t="shared" si="28"/>
        <v>13</v>
      </c>
      <c r="D100" s="209">
        <f t="shared" ca="1" si="29"/>
        <v>6.6</v>
      </c>
      <c r="E100" s="93">
        <f t="shared" si="30"/>
        <v>21</v>
      </c>
      <c r="F100" s="94">
        <f t="shared" si="31"/>
        <v>1</v>
      </c>
      <c r="G100" s="19">
        <f t="shared" ca="1" si="35"/>
        <v>6.6</v>
      </c>
      <c r="H100" s="202">
        <v>0</v>
      </c>
      <c r="I100" s="216"/>
      <c r="J100" s="19">
        <f t="shared" ca="1" si="36"/>
        <v>41.85</v>
      </c>
      <c r="K100" s="12">
        <f t="shared" ca="1" si="40"/>
        <v>0.30194805194805197</v>
      </c>
      <c r="L100" s="13"/>
      <c r="M100" s="19">
        <f t="shared" ca="1" si="37"/>
        <v>0</v>
      </c>
      <c r="N100" s="14">
        <f t="shared" si="32"/>
        <v>910</v>
      </c>
      <c r="O100" s="19">
        <f t="shared" si="33"/>
        <v>138.6</v>
      </c>
      <c r="P100" s="19">
        <f t="shared" ca="1" si="38"/>
        <v>360.50000000000028</v>
      </c>
      <c r="Q100" s="19">
        <f t="shared" si="43"/>
        <v>57.4</v>
      </c>
      <c r="R100" s="19">
        <f t="shared" si="43"/>
        <v>288</v>
      </c>
      <c r="S100" s="19">
        <f t="shared" ca="1" si="42"/>
        <v>17.999999999999996</v>
      </c>
      <c r="U100" s="251">
        <f t="shared" si="34"/>
        <v>0.5</v>
      </c>
      <c r="X100" s="161"/>
      <c r="Y100" s="161"/>
      <c r="Z100" s="161"/>
      <c r="AA100" s="161"/>
      <c r="AB100" s="161"/>
      <c r="AC100" s="161"/>
      <c r="AD100" s="161"/>
      <c r="AE100" s="161"/>
      <c r="AF100" s="161"/>
      <c r="AG100" s="161"/>
      <c r="AH100" s="161"/>
      <c r="AI100" s="161"/>
      <c r="AJ100" s="161"/>
      <c r="AK100" s="161"/>
      <c r="AL100" s="161"/>
    </row>
    <row r="101" spans="1:43" x14ac:dyDescent="0.2">
      <c r="A101" s="210">
        <f t="shared" si="39"/>
        <v>40026</v>
      </c>
      <c r="B101" s="36">
        <v>30</v>
      </c>
      <c r="C101" s="161">
        <f t="shared" si="28"/>
        <v>13</v>
      </c>
      <c r="D101" s="209">
        <f t="shared" ca="1" si="29"/>
        <v>5.3</v>
      </c>
      <c r="E101" s="93">
        <f t="shared" si="30"/>
        <v>22</v>
      </c>
      <c r="F101" s="94">
        <f t="shared" si="31"/>
        <v>1</v>
      </c>
      <c r="G101" s="19">
        <f t="shared" ca="1" si="35"/>
        <v>5.3</v>
      </c>
      <c r="H101" s="202">
        <v>0</v>
      </c>
      <c r="I101" s="216"/>
      <c r="J101" s="19">
        <f t="shared" ca="1" si="36"/>
        <v>47.15</v>
      </c>
      <c r="K101" s="12">
        <f t="shared" ca="1" si="40"/>
        <v>0.34018759018759021</v>
      </c>
      <c r="L101" s="13"/>
      <c r="M101" s="19">
        <f t="shared" ca="1" si="37"/>
        <v>0</v>
      </c>
      <c r="N101" s="14">
        <f t="shared" si="32"/>
        <v>910</v>
      </c>
      <c r="O101" s="19">
        <f t="shared" si="33"/>
        <v>138.6</v>
      </c>
      <c r="P101" s="19">
        <f t="shared" ca="1" si="38"/>
        <v>365.8000000000003</v>
      </c>
      <c r="Q101" s="19">
        <f t="shared" si="43"/>
        <v>57.4</v>
      </c>
      <c r="R101" s="19">
        <f t="shared" si="43"/>
        <v>288</v>
      </c>
      <c r="S101" s="19">
        <f t="shared" ca="1" si="42"/>
        <v>17.999999999999996</v>
      </c>
      <c r="U101" s="251">
        <f t="shared" si="34"/>
        <v>0.5</v>
      </c>
      <c r="X101" s="161"/>
      <c r="Y101" s="161"/>
      <c r="Z101" s="161"/>
      <c r="AA101" s="161"/>
      <c r="AB101" s="161"/>
      <c r="AC101" s="161"/>
      <c r="AD101" s="161"/>
      <c r="AE101" s="161"/>
      <c r="AF101" s="161"/>
      <c r="AG101" s="161"/>
      <c r="AH101" s="161"/>
      <c r="AI101" s="161"/>
      <c r="AJ101" s="161"/>
      <c r="AK101" s="161"/>
      <c r="AL101" s="161"/>
    </row>
    <row r="102" spans="1:43" x14ac:dyDescent="0.2">
      <c r="A102" s="210">
        <f t="shared" si="39"/>
        <v>40027</v>
      </c>
      <c r="B102" s="36">
        <v>28</v>
      </c>
      <c r="C102" s="161">
        <f t="shared" si="28"/>
        <v>14</v>
      </c>
      <c r="D102" s="209">
        <f t="shared" ca="1" si="29"/>
        <v>5.0999999999999996</v>
      </c>
      <c r="E102" s="93">
        <f t="shared" si="30"/>
        <v>23</v>
      </c>
      <c r="F102" s="94">
        <f t="shared" si="31"/>
        <v>1</v>
      </c>
      <c r="G102" s="19">
        <f t="shared" ca="1" si="35"/>
        <v>5.0999999999999996</v>
      </c>
      <c r="H102" s="202">
        <v>0</v>
      </c>
      <c r="I102" s="216"/>
      <c r="J102" s="19">
        <f t="shared" ca="1" si="36"/>
        <v>52.25</v>
      </c>
      <c r="K102" s="12">
        <f t="shared" ca="1" si="40"/>
        <v>0.37698412698412698</v>
      </c>
      <c r="L102" s="13"/>
      <c r="M102" s="19">
        <f t="shared" ca="1" si="37"/>
        <v>0</v>
      </c>
      <c r="N102" s="14">
        <f t="shared" si="32"/>
        <v>910</v>
      </c>
      <c r="O102" s="19">
        <f t="shared" si="33"/>
        <v>138.6</v>
      </c>
      <c r="P102" s="19">
        <f t="shared" ca="1" si="38"/>
        <v>370.90000000000032</v>
      </c>
      <c r="Q102" s="19">
        <f t="shared" si="43"/>
        <v>57.4</v>
      </c>
      <c r="R102" s="19">
        <f t="shared" si="43"/>
        <v>288</v>
      </c>
      <c r="S102" s="19">
        <f t="shared" ca="1" si="42"/>
        <v>17.999999999999996</v>
      </c>
      <c r="T102" s="161"/>
      <c r="U102" s="251">
        <f t="shared" si="34"/>
        <v>0.5</v>
      </c>
      <c r="X102" s="161"/>
      <c r="Y102" s="161"/>
      <c r="Z102" s="161"/>
      <c r="AA102" s="161"/>
      <c r="AB102" s="161"/>
      <c r="AC102" s="161"/>
      <c r="AD102" s="161"/>
      <c r="AE102" s="161"/>
      <c r="AF102" s="161"/>
      <c r="AG102" s="161"/>
      <c r="AH102" s="161"/>
      <c r="AI102" s="161"/>
      <c r="AJ102" s="161"/>
      <c r="AK102" s="161"/>
      <c r="AL102" s="161"/>
      <c r="AM102" s="161"/>
      <c r="AN102" s="161"/>
    </row>
    <row r="103" spans="1:43" x14ac:dyDescent="0.2">
      <c r="A103" s="210">
        <f t="shared" si="39"/>
        <v>40028</v>
      </c>
      <c r="B103" s="36">
        <v>29</v>
      </c>
      <c r="C103" s="161">
        <f t="shared" si="28"/>
        <v>14</v>
      </c>
      <c r="D103" s="209">
        <f t="shared" ca="1" si="29"/>
        <v>5.0999999999999996</v>
      </c>
      <c r="E103" s="93">
        <f t="shared" si="30"/>
        <v>24</v>
      </c>
      <c r="F103" s="94">
        <f t="shared" si="31"/>
        <v>1</v>
      </c>
      <c r="G103" s="19">
        <f t="shared" ca="1" si="35"/>
        <v>5.0999999999999996</v>
      </c>
      <c r="H103" s="202">
        <v>0</v>
      </c>
      <c r="I103" s="216"/>
      <c r="J103" s="19">
        <f t="shared" ca="1" si="36"/>
        <v>57.35</v>
      </c>
      <c r="K103" s="12">
        <f t="shared" ca="1" si="40"/>
        <v>0.4137806637806638</v>
      </c>
      <c r="L103" s="13"/>
      <c r="M103" s="19">
        <f t="shared" ca="1" si="37"/>
        <v>0</v>
      </c>
      <c r="N103" s="14">
        <f t="shared" si="32"/>
        <v>910</v>
      </c>
      <c r="O103" s="19">
        <f t="shared" si="33"/>
        <v>138.6</v>
      </c>
      <c r="P103" s="19">
        <f t="shared" ca="1" si="38"/>
        <v>376.00000000000034</v>
      </c>
      <c r="Q103" s="19">
        <f t="shared" si="43"/>
        <v>57.4</v>
      </c>
      <c r="R103" s="19">
        <f t="shared" si="43"/>
        <v>288</v>
      </c>
      <c r="S103" s="19">
        <f t="shared" ca="1" si="42"/>
        <v>17.999999999999996</v>
      </c>
      <c r="T103" s="161"/>
      <c r="U103" s="251">
        <f t="shared" si="34"/>
        <v>0.5</v>
      </c>
      <c r="X103" s="161"/>
      <c r="Y103" s="161"/>
      <c r="Z103" s="161"/>
      <c r="AA103" s="161"/>
      <c r="AB103" s="161"/>
      <c r="AC103" s="161"/>
      <c r="AD103" s="161"/>
      <c r="AE103" s="161"/>
      <c r="AF103" s="161"/>
      <c r="AG103" s="161"/>
      <c r="AH103" s="161"/>
      <c r="AI103" s="161"/>
      <c r="AJ103" s="161"/>
      <c r="AK103" s="161"/>
      <c r="AL103" s="161"/>
      <c r="AM103" s="161"/>
      <c r="AN103" s="161"/>
      <c r="AO103" s="161"/>
      <c r="AP103" s="161"/>
      <c r="AQ103" s="161"/>
    </row>
    <row r="104" spans="1:43" x14ac:dyDescent="0.2">
      <c r="A104" s="210">
        <f t="shared" si="39"/>
        <v>40029</v>
      </c>
      <c r="B104" s="36">
        <v>31</v>
      </c>
      <c r="C104" s="161">
        <f t="shared" ref="C104:C135" si="44">IF(A104&lt;Emergence,0,INT((A104-Emergence)/7)+1)</f>
        <v>14</v>
      </c>
      <c r="D104" s="209">
        <f t="shared" ref="D104:D135" ca="1" si="45">IF(C104&gt;0,IF(K103&lt;=SWDPcritical,1,((1-K103)/(1-SWDPcritical)))*VLOOKUP(B104,INDIRECT(Crop),C104+1),0)</f>
        <v>5.0999999999999996</v>
      </c>
      <c r="E104" s="93">
        <f t="shared" ref="E104:E135" si="46">IF(A104&lt;Alfalfa_Cut_1,"Uncut",A104-INDEX(Alfalfa_Cuts,1,MATCH(A104,Alfalfa_Cuts,1)))</f>
        <v>25</v>
      </c>
      <c r="F104" s="94">
        <f t="shared" ref="F104:F135" si="47">IF(AND(Crop="Alfalfa",AND(E104&gt;=0,E104&lt;=tacr)),((1-Kacr0)*(E104/tacr)+Kacr0),1)</f>
        <v>1</v>
      </c>
      <c r="G104" s="19">
        <f t="shared" ca="1" si="35"/>
        <v>5.0999999999999996</v>
      </c>
      <c r="H104" s="202">
        <v>0</v>
      </c>
      <c r="I104" s="216">
        <v>32</v>
      </c>
      <c r="J104" s="19">
        <f t="shared" ca="1" si="36"/>
        <v>30.450000000000003</v>
      </c>
      <c r="K104" s="12">
        <f t="shared" ca="1" si="40"/>
        <v>0.21969696969696972</v>
      </c>
      <c r="L104" s="13"/>
      <c r="M104" s="19">
        <f t="shared" ca="1" si="37"/>
        <v>0</v>
      </c>
      <c r="N104" s="14">
        <f t="shared" ref="N104:N135" si="48">IF(VLOOKUP(Crop,CropInfo,4,FALSE)=1,VLOOKUP(Crop,CropInfo,3,FALSE),IF(A104&lt;=Emergence,RZinitial,IF(AND(A104&gt;Emergence,C104&lt;VLOOKUP(Crop,CropInfo,4,FALSE)),N103+(VLOOKUP(Crop,CropInfo,3,FALSE)-RZinitial)/((VLOOKUP(Crop,CropInfo,4,FALSE)-1)*7),VLOOKUP(Crop,CropInfo,3,FALSE))))</f>
        <v>910</v>
      </c>
      <c r="O104" s="19">
        <f t="shared" ref="O104:O135" si="49">IF(N104=MAX(Zbj),VLOOKUP(N104,AWHCsite,6),((N104-VLOOKUP((MATCH(N104,Zbj,1)-1),SoilProp,3))/(VLOOKUP(MATCH(N104,Zbj,1),SoilProp,3)-VLOOKUP((MATCH(N104,Zbj,1)-1),SoilProp,3)))*(VLOOKUP(MATCH(N104,Zbj,1),SoilProp,8)-VLOOKUP((MATCH(N104,Zbj,1)-1),SoilProp,8))+VLOOKUP((MATCH(N104,Zbj,1)-1),SoilProp,8))</f>
        <v>138.6</v>
      </c>
      <c r="P104" s="19">
        <f t="shared" ca="1" si="38"/>
        <v>381.10000000000036</v>
      </c>
      <c r="Q104" s="19">
        <f t="shared" si="43"/>
        <v>57.4</v>
      </c>
      <c r="R104" s="19">
        <f t="shared" si="43"/>
        <v>320</v>
      </c>
      <c r="S104" s="19">
        <f t="shared" ca="1" si="42"/>
        <v>17.999999999999996</v>
      </c>
      <c r="U104" s="251">
        <f t="shared" ref="U104:U135" si="50">MAD</f>
        <v>0.5</v>
      </c>
      <c r="X104" s="161"/>
      <c r="Y104" s="161"/>
      <c r="Z104" s="161"/>
      <c r="AA104" s="161"/>
      <c r="AB104" s="161"/>
      <c r="AC104" s="161"/>
      <c r="AD104" s="161"/>
      <c r="AE104" s="161"/>
      <c r="AF104" s="161"/>
      <c r="AG104" s="161"/>
      <c r="AH104" s="161"/>
      <c r="AI104" s="161"/>
      <c r="AJ104" s="161"/>
      <c r="AK104" s="161"/>
      <c r="AL104" s="161"/>
      <c r="AM104" s="161"/>
      <c r="AN104" s="161"/>
      <c r="AO104" s="161"/>
      <c r="AP104" s="161"/>
      <c r="AQ104" s="161"/>
    </row>
    <row r="105" spans="1:43" x14ac:dyDescent="0.2">
      <c r="A105" s="210">
        <f t="shared" si="39"/>
        <v>40030</v>
      </c>
      <c r="B105" s="36">
        <v>31</v>
      </c>
      <c r="C105" s="161">
        <f t="shared" si="44"/>
        <v>14</v>
      </c>
      <c r="D105" s="209">
        <f t="shared" ca="1" si="45"/>
        <v>5.0999999999999996</v>
      </c>
      <c r="E105" s="93">
        <f t="shared" si="46"/>
        <v>26</v>
      </c>
      <c r="F105" s="94">
        <f t="shared" si="47"/>
        <v>1</v>
      </c>
      <c r="G105" s="19">
        <f t="shared" ca="1" si="35"/>
        <v>5.0999999999999996</v>
      </c>
      <c r="H105" s="202">
        <v>0</v>
      </c>
      <c r="I105" s="216"/>
      <c r="J105" s="19">
        <f t="shared" ref="J105:J136" ca="1" si="51">IF(L105&lt;&gt;"",L105*O105,J104+IF(Crop="Alfalfa",G105,D105)+M105-H105-I105)</f>
        <v>35.550000000000004</v>
      </c>
      <c r="K105" s="12">
        <f t="shared" ca="1" si="40"/>
        <v>0.25649350649350655</v>
      </c>
      <c r="L105" s="13"/>
      <c r="M105" s="19">
        <f t="shared" ref="M105:M136" ca="1" si="52">IF((J104+IF(Crop="Alfalfa",G105,D105)-H105-I105)&lt;0,-J104-IF(Crop="Alfalfa",G105,D105)+H105+I105,0)</f>
        <v>0</v>
      </c>
      <c r="N105" s="14">
        <f t="shared" si="48"/>
        <v>910</v>
      </c>
      <c r="O105" s="19">
        <f t="shared" si="49"/>
        <v>138.6</v>
      </c>
      <c r="P105" s="19">
        <f t="shared" ref="P105:P136" ca="1" si="53">P104+IF(Crop="Alfalfa",G105,D105)</f>
        <v>386.20000000000039</v>
      </c>
      <c r="Q105" s="19">
        <f t="shared" si="43"/>
        <v>57.4</v>
      </c>
      <c r="R105" s="19">
        <f t="shared" si="43"/>
        <v>320</v>
      </c>
      <c r="S105" s="19">
        <f t="shared" ca="1" si="42"/>
        <v>17.999999999999996</v>
      </c>
      <c r="U105" s="251">
        <f t="shared" si="50"/>
        <v>0.5</v>
      </c>
      <c r="X105" s="161"/>
      <c r="Y105" s="161"/>
      <c r="Z105" s="161"/>
      <c r="AA105" s="161"/>
      <c r="AB105" s="161"/>
      <c r="AC105" s="161"/>
      <c r="AD105" s="161"/>
      <c r="AE105" s="161"/>
      <c r="AF105" s="161"/>
      <c r="AG105" s="161"/>
      <c r="AH105" s="161"/>
      <c r="AI105" s="161"/>
      <c r="AJ105" s="161"/>
      <c r="AK105" s="161"/>
      <c r="AL105" s="161"/>
      <c r="AM105" s="161"/>
      <c r="AN105" s="161"/>
      <c r="AO105" s="161"/>
      <c r="AP105" s="161"/>
      <c r="AQ105" s="161"/>
    </row>
    <row r="106" spans="1:43" x14ac:dyDescent="0.2">
      <c r="A106" s="210">
        <f t="shared" si="39"/>
        <v>40031</v>
      </c>
      <c r="B106" s="36">
        <v>26</v>
      </c>
      <c r="C106" s="161">
        <f t="shared" si="44"/>
        <v>14</v>
      </c>
      <c r="D106" s="209">
        <f t="shared" ca="1" si="45"/>
        <v>4.0999999999999996</v>
      </c>
      <c r="E106" s="93">
        <f t="shared" si="46"/>
        <v>27</v>
      </c>
      <c r="F106" s="94">
        <f t="shared" si="47"/>
        <v>1</v>
      </c>
      <c r="G106" s="19">
        <f t="shared" ca="1" si="35"/>
        <v>4.0999999999999996</v>
      </c>
      <c r="H106" s="202">
        <v>0</v>
      </c>
      <c r="I106" s="216"/>
      <c r="J106" s="19">
        <f t="shared" ca="1" si="51"/>
        <v>39.650000000000006</v>
      </c>
      <c r="K106" s="12">
        <f t="shared" ca="1" si="40"/>
        <v>0.28607503607503615</v>
      </c>
      <c r="L106" s="13"/>
      <c r="M106" s="19">
        <f t="shared" ca="1" si="52"/>
        <v>0</v>
      </c>
      <c r="N106" s="14">
        <f t="shared" si="48"/>
        <v>910</v>
      </c>
      <c r="O106" s="19">
        <f t="shared" si="49"/>
        <v>138.6</v>
      </c>
      <c r="P106" s="19">
        <f t="shared" ca="1" si="53"/>
        <v>390.30000000000041</v>
      </c>
      <c r="Q106" s="19">
        <f t="shared" ref="Q106:R121" si="54">Q105+H106</f>
        <v>57.4</v>
      </c>
      <c r="R106" s="19">
        <f t="shared" si="54"/>
        <v>320</v>
      </c>
      <c r="S106" s="19">
        <f t="shared" ca="1" si="42"/>
        <v>17.999999999999996</v>
      </c>
      <c r="U106" s="251">
        <f t="shared" si="50"/>
        <v>0.5</v>
      </c>
      <c r="X106" s="161"/>
      <c r="Y106" s="161"/>
      <c r="Z106" s="161"/>
      <c r="AA106" s="161"/>
      <c r="AB106" s="161"/>
      <c r="AC106" s="161"/>
      <c r="AD106" s="161"/>
      <c r="AE106" s="161"/>
      <c r="AF106" s="161"/>
      <c r="AG106" s="161"/>
      <c r="AH106" s="161"/>
      <c r="AI106" s="161"/>
      <c r="AJ106" s="161"/>
      <c r="AK106" s="161"/>
      <c r="AL106" s="161"/>
      <c r="AM106" s="161"/>
      <c r="AN106" s="161"/>
      <c r="AO106" s="161"/>
      <c r="AP106" s="161"/>
      <c r="AQ106" s="161"/>
    </row>
    <row r="107" spans="1:43" x14ac:dyDescent="0.2">
      <c r="A107" s="210">
        <f t="shared" si="39"/>
        <v>40032</v>
      </c>
      <c r="B107" s="36">
        <v>27</v>
      </c>
      <c r="C107" s="161">
        <f t="shared" si="44"/>
        <v>14</v>
      </c>
      <c r="D107" s="209">
        <f t="shared" ca="1" si="45"/>
        <v>5.0999999999999996</v>
      </c>
      <c r="E107" s="93">
        <f t="shared" si="46"/>
        <v>28</v>
      </c>
      <c r="F107" s="94">
        <f t="shared" si="47"/>
        <v>1</v>
      </c>
      <c r="G107" s="19">
        <f t="shared" ca="1" si="35"/>
        <v>5.0999999999999996</v>
      </c>
      <c r="H107" s="202">
        <v>0</v>
      </c>
      <c r="I107" s="216"/>
      <c r="J107" s="19">
        <f t="shared" ca="1" si="51"/>
        <v>44.750000000000007</v>
      </c>
      <c r="K107" s="12">
        <f t="shared" ca="1" si="40"/>
        <v>0.32287157287157292</v>
      </c>
      <c r="L107" s="13"/>
      <c r="M107" s="19">
        <f t="shared" ca="1" si="52"/>
        <v>0</v>
      </c>
      <c r="N107" s="14">
        <f t="shared" si="48"/>
        <v>910</v>
      </c>
      <c r="O107" s="19">
        <f t="shared" si="49"/>
        <v>138.6</v>
      </c>
      <c r="P107" s="19">
        <f t="shared" ca="1" si="53"/>
        <v>395.40000000000043</v>
      </c>
      <c r="Q107" s="19">
        <f t="shared" si="54"/>
        <v>57.4</v>
      </c>
      <c r="R107" s="19">
        <f t="shared" si="54"/>
        <v>320</v>
      </c>
      <c r="S107" s="19">
        <f t="shared" ca="1" si="42"/>
        <v>17.999999999999996</v>
      </c>
      <c r="U107" s="251">
        <f t="shared" si="50"/>
        <v>0.5</v>
      </c>
      <c r="X107" s="161"/>
      <c r="Y107" s="161"/>
      <c r="Z107" s="161"/>
      <c r="AA107" s="161"/>
      <c r="AB107" s="161"/>
      <c r="AC107" s="161"/>
      <c r="AD107" s="161"/>
      <c r="AE107" s="161"/>
      <c r="AF107" s="161"/>
      <c r="AG107" s="161"/>
      <c r="AH107" s="161"/>
      <c r="AI107" s="161"/>
      <c r="AJ107" s="161"/>
      <c r="AK107" s="161"/>
      <c r="AL107" s="161"/>
      <c r="AM107" s="161"/>
      <c r="AN107" s="161"/>
      <c r="AO107" s="161"/>
      <c r="AP107" s="161"/>
      <c r="AQ107" s="161"/>
    </row>
    <row r="108" spans="1:43" x14ac:dyDescent="0.2">
      <c r="A108" s="210">
        <f t="shared" si="39"/>
        <v>40033</v>
      </c>
      <c r="B108" s="36">
        <v>30</v>
      </c>
      <c r="C108" s="161">
        <f t="shared" si="44"/>
        <v>14</v>
      </c>
      <c r="D108" s="209">
        <f t="shared" ca="1" si="45"/>
        <v>5.0999999999999996</v>
      </c>
      <c r="E108" s="93">
        <f t="shared" si="46"/>
        <v>29</v>
      </c>
      <c r="F108" s="94">
        <f t="shared" si="47"/>
        <v>1</v>
      </c>
      <c r="G108" s="19">
        <f t="shared" ca="1" si="35"/>
        <v>5.0999999999999996</v>
      </c>
      <c r="H108" s="202">
        <v>0</v>
      </c>
      <c r="I108" s="216"/>
      <c r="J108" s="19">
        <f t="shared" ca="1" si="51"/>
        <v>49.850000000000009</v>
      </c>
      <c r="K108" s="12">
        <f t="shared" ca="1" si="40"/>
        <v>0.35966810966810975</v>
      </c>
      <c r="L108" s="13"/>
      <c r="M108" s="19">
        <f t="shared" ca="1" si="52"/>
        <v>0</v>
      </c>
      <c r="N108" s="14">
        <f t="shared" si="48"/>
        <v>910</v>
      </c>
      <c r="O108" s="19">
        <f t="shared" si="49"/>
        <v>138.6</v>
      </c>
      <c r="P108" s="19">
        <f t="shared" ca="1" si="53"/>
        <v>400.50000000000045</v>
      </c>
      <c r="Q108" s="19">
        <f t="shared" si="54"/>
        <v>57.4</v>
      </c>
      <c r="R108" s="19">
        <f t="shared" si="54"/>
        <v>320</v>
      </c>
      <c r="S108" s="19">
        <f t="shared" ca="1" si="42"/>
        <v>17.999999999999996</v>
      </c>
      <c r="U108" s="251">
        <f t="shared" si="50"/>
        <v>0.5</v>
      </c>
      <c r="X108" s="161"/>
      <c r="Y108" s="161"/>
      <c r="Z108" s="161"/>
      <c r="AA108" s="161"/>
      <c r="AB108" s="161"/>
      <c r="AC108" s="161"/>
      <c r="AD108" s="161"/>
      <c r="AE108" s="161"/>
      <c r="AF108" s="161"/>
      <c r="AG108" s="161"/>
      <c r="AH108" s="161"/>
      <c r="AI108" s="161"/>
      <c r="AJ108" s="161"/>
      <c r="AK108" s="161"/>
      <c r="AL108" s="161"/>
      <c r="AM108" s="161"/>
      <c r="AN108" s="161"/>
      <c r="AO108" s="161"/>
      <c r="AP108" s="161"/>
      <c r="AQ108" s="161"/>
    </row>
    <row r="109" spans="1:43" ht="12.75" customHeight="1" x14ac:dyDescent="0.2">
      <c r="A109" s="210">
        <f t="shared" si="39"/>
        <v>40034</v>
      </c>
      <c r="B109" s="36">
        <v>29</v>
      </c>
      <c r="C109" s="161">
        <f t="shared" si="44"/>
        <v>15</v>
      </c>
      <c r="D109" s="209">
        <f t="shared" ca="1" si="45"/>
        <v>4.3</v>
      </c>
      <c r="E109" s="93">
        <f t="shared" si="46"/>
        <v>30</v>
      </c>
      <c r="F109" s="94">
        <f t="shared" si="47"/>
        <v>1</v>
      </c>
      <c r="G109" s="19">
        <f t="shared" ca="1" si="35"/>
        <v>4.3</v>
      </c>
      <c r="H109" s="202">
        <v>0</v>
      </c>
      <c r="I109" s="216"/>
      <c r="J109" s="19">
        <f t="shared" ca="1" si="51"/>
        <v>54.150000000000006</v>
      </c>
      <c r="K109" s="12">
        <f t="shared" ca="1" si="40"/>
        <v>0.39069264069264076</v>
      </c>
      <c r="L109" s="13"/>
      <c r="M109" s="19">
        <f t="shared" ca="1" si="52"/>
        <v>0</v>
      </c>
      <c r="N109" s="14">
        <f t="shared" si="48"/>
        <v>910</v>
      </c>
      <c r="O109" s="19">
        <f t="shared" si="49"/>
        <v>138.6</v>
      </c>
      <c r="P109" s="19">
        <f t="shared" ca="1" si="53"/>
        <v>404.80000000000047</v>
      </c>
      <c r="Q109" s="19">
        <f t="shared" si="54"/>
        <v>57.4</v>
      </c>
      <c r="R109" s="19">
        <f t="shared" si="54"/>
        <v>320</v>
      </c>
      <c r="S109" s="19">
        <f t="shared" ca="1" si="42"/>
        <v>17.999999999999996</v>
      </c>
      <c r="U109" s="251">
        <f t="shared" si="50"/>
        <v>0.5</v>
      </c>
      <c r="X109" s="161"/>
      <c r="Y109" s="161"/>
      <c r="Z109" s="161"/>
      <c r="AA109" s="161"/>
      <c r="AB109" s="161"/>
      <c r="AC109" s="161"/>
      <c r="AD109" s="161"/>
      <c r="AE109" s="161"/>
      <c r="AF109" s="161"/>
      <c r="AG109" s="161"/>
      <c r="AH109" s="161"/>
      <c r="AI109" s="161"/>
      <c r="AJ109" s="161"/>
      <c r="AK109" s="161"/>
      <c r="AL109" s="161"/>
      <c r="AM109" s="161"/>
      <c r="AN109" s="161"/>
      <c r="AO109" s="161"/>
      <c r="AP109" s="161"/>
      <c r="AQ109" s="161"/>
    </row>
    <row r="110" spans="1:43" x14ac:dyDescent="0.2">
      <c r="A110" s="210">
        <f t="shared" si="39"/>
        <v>40035</v>
      </c>
      <c r="B110" s="36">
        <v>28</v>
      </c>
      <c r="C110" s="161">
        <f t="shared" si="44"/>
        <v>15</v>
      </c>
      <c r="D110" s="209">
        <f t="shared" ca="1" si="45"/>
        <v>4.3</v>
      </c>
      <c r="E110" s="93">
        <f t="shared" si="46"/>
        <v>31</v>
      </c>
      <c r="F110" s="94">
        <f t="shared" si="47"/>
        <v>1</v>
      </c>
      <c r="G110" s="19">
        <f t="shared" ca="1" si="35"/>
        <v>4.3</v>
      </c>
      <c r="H110" s="202">
        <v>0</v>
      </c>
      <c r="I110" s="216"/>
      <c r="J110" s="19">
        <f t="shared" ca="1" si="51"/>
        <v>58.45</v>
      </c>
      <c r="K110" s="12">
        <f t="shared" ca="1" si="40"/>
        <v>0.42171717171717177</v>
      </c>
      <c r="L110" s="13"/>
      <c r="M110" s="19">
        <f t="shared" ca="1" si="52"/>
        <v>0</v>
      </c>
      <c r="N110" s="14">
        <f t="shared" si="48"/>
        <v>910</v>
      </c>
      <c r="O110" s="19">
        <f t="shared" si="49"/>
        <v>138.6</v>
      </c>
      <c r="P110" s="19">
        <f t="shared" ca="1" si="53"/>
        <v>409.10000000000048</v>
      </c>
      <c r="Q110" s="19">
        <f t="shared" si="54"/>
        <v>57.4</v>
      </c>
      <c r="R110" s="19">
        <f t="shared" si="54"/>
        <v>320</v>
      </c>
      <c r="S110" s="19">
        <f t="shared" ca="1" si="42"/>
        <v>17.999999999999996</v>
      </c>
      <c r="U110" s="251">
        <f t="shared" si="50"/>
        <v>0.5</v>
      </c>
      <c r="X110" s="161"/>
      <c r="Y110" s="161"/>
      <c r="Z110" s="161"/>
      <c r="AA110" s="161"/>
      <c r="AB110" s="161"/>
      <c r="AC110" s="161"/>
      <c r="AD110" s="161"/>
      <c r="AE110" s="161"/>
      <c r="AF110" s="161"/>
      <c r="AG110" s="161"/>
      <c r="AH110" s="161"/>
      <c r="AI110" s="161"/>
      <c r="AJ110" s="161"/>
      <c r="AK110" s="161"/>
      <c r="AL110" s="161"/>
      <c r="AM110" s="161"/>
      <c r="AN110" s="161"/>
      <c r="AO110" s="161"/>
      <c r="AP110" s="161"/>
      <c r="AQ110" s="161"/>
    </row>
    <row r="111" spans="1:43" x14ac:dyDescent="0.2">
      <c r="A111" s="210">
        <f t="shared" si="39"/>
        <v>40036</v>
      </c>
      <c r="B111" s="36">
        <v>30</v>
      </c>
      <c r="C111" s="161">
        <f t="shared" si="44"/>
        <v>15</v>
      </c>
      <c r="D111" s="209">
        <f t="shared" ca="1" si="45"/>
        <v>4.3</v>
      </c>
      <c r="E111" s="93">
        <f t="shared" si="46"/>
        <v>32</v>
      </c>
      <c r="F111" s="94">
        <f t="shared" si="47"/>
        <v>1</v>
      </c>
      <c r="G111" s="19">
        <f t="shared" ca="1" si="35"/>
        <v>4.3</v>
      </c>
      <c r="H111" s="202">
        <v>0</v>
      </c>
      <c r="I111" s="216">
        <v>32</v>
      </c>
      <c r="J111" s="19">
        <f t="shared" ca="1" si="51"/>
        <v>30.75</v>
      </c>
      <c r="K111" s="12">
        <f t="shared" ca="1" si="40"/>
        <v>0.22186147186147187</v>
      </c>
      <c r="L111" s="13"/>
      <c r="M111" s="19">
        <f t="shared" ca="1" si="52"/>
        <v>0</v>
      </c>
      <c r="N111" s="14">
        <f t="shared" si="48"/>
        <v>910</v>
      </c>
      <c r="O111" s="19">
        <f t="shared" si="49"/>
        <v>138.6</v>
      </c>
      <c r="P111" s="19">
        <f t="shared" ca="1" si="53"/>
        <v>413.40000000000049</v>
      </c>
      <c r="Q111" s="19">
        <f t="shared" si="54"/>
        <v>57.4</v>
      </c>
      <c r="R111" s="19">
        <f t="shared" si="54"/>
        <v>352</v>
      </c>
      <c r="S111" s="19">
        <f t="shared" ca="1" si="42"/>
        <v>17.999999999999996</v>
      </c>
      <c r="U111" s="251">
        <f t="shared" si="50"/>
        <v>0.5</v>
      </c>
      <c r="X111" s="161"/>
      <c r="Y111" s="161"/>
      <c r="Z111" s="161"/>
      <c r="AA111" s="161"/>
      <c r="AB111" s="161"/>
      <c r="AC111" s="161"/>
      <c r="AD111" s="161"/>
      <c r="AE111" s="161"/>
      <c r="AF111" s="161"/>
      <c r="AG111" s="161"/>
      <c r="AH111" s="161"/>
      <c r="AI111" s="161"/>
      <c r="AJ111" s="161"/>
      <c r="AK111" s="161"/>
      <c r="AL111" s="161"/>
      <c r="AM111" s="161"/>
      <c r="AN111" s="161"/>
      <c r="AO111" s="161"/>
      <c r="AP111" s="161"/>
      <c r="AQ111" s="161"/>
    </row>
    <row r="112" spans="1:43" x14ac:dyDescent="0.2">
      <c r="A112" s="210">
        <f t="shared" si="39"/>
        <v>40037</v>
      </c>
      <c r="B112" s="36">
        <v>29</v>
      </c>
      <c r="C112" s="161">
        <f t="shared" si="44"/>
        <v>15</v>
      </c>
      <c r="D112" s="209">
        <f t="shared" ca="1" si="45"/>
        <v>4.3</v>
      </c>
      <c r="E112" s="93">
        <f t="shared" si="46"/>
        <v>33</v>
      </c>
      <c r="F112" s="94">
        <f t="shared" si="47"/>
        <v>1</v>
      </c>
      <c r="G112" s="19">
        <f t="shared" ca="1" si="35"/>
        <v>4.3</v>
      </c>
      <c r="H112" s="202">
        <v>0</v>
      </c>
      <c r="I112" s="216"/>
      <c r="J112" s="19">
        <f t="shared" ca="1" si="51"/>
        <v>35.049999999999997</v>
      </c>
      <c r="K112" s="12">
        <f t="shared" ca="1" si="40"/>
        <v>0.25288600288600288</v>
      </c>
      <c r="L112" s="13"/>
      <c r="M112" s="19">
        <f t="shared" ca="1" si="52"/>
        <v>0</v>
      </c>
      <c r="N112" s="14">
        <f t="shared" si="48"/>
        <v>910</v>
      </c>
      <c r="O112" s="19">
        <f t="shared" si="49"/>
        <v>138.6</v>
      </c>
      <c r="P112" s="19">
        <f t="shared" ca="1" si="53"/>
        <v>417.7000000000005</v>
      </c>
      <c r="Q112" s="19">
        <f t="shared" si="54"/>
        <v>57.4</v>
      </c>
      <c r="R112" s="19">
        <f t="shared" si="54"/>
        <v>352</v>
      </c>
      <c r="S112" s="19">
        <f t="shared" ca="1" si="42"/>
        <v>17.999999999999996</v>
      </c>
      <c r="U112" s="251">
        <f t="shared" si="50"/>
        <v>0.5</v>
      </c>
      <c r="X112" s="161"/>
      <c r="Y112" s="161"/>
      <c r="Z112" s="161"/>
      <c r="AA112" s="161"/>
      <c r="AB112" s="161"/>
      <c r="AC112" s="161"/>
      <c r="AD112" s="161"/>
      <c r="AE112" s="161"/>
      <c r="AF112" s="161"/>
      <c r="AG112" s="161"/>
      <c r="AH112" s="161"/>
      <c r="AI112" s="161"/>
      <c r="AJ112" s="161"/>
      <c r="AK112" s="161"/>
      <c r="AL112" s="161"/>
      <c r="AM112" s="161"/>
      <c r="AN112" s="161"/>
      <c r="AO112" s="161"/>
      <c r="AP112" s="161"/>
      <c r="AQ112" s="161"/>
    </row>
    <row r="113" spans="1:43" x14ac:dyDescent="0.2">
      <c r="A113" s="210">
        <f t="shared" si="39"/>
        <v>40038</v>
      </c>
      <c r="B113" s="36">
        <v>25</v>
      </c>
      <c r="C113" s="161">
        <f t="shared" si="44"/>
        <v>15</v>
      </c>
      <c r="D113" s="209">
        <f t="shared" ca="1" si="45"/>
        <v>3.3</v>
      </c>
      <c r="E113" s="93">
        <f t="shared" si="46"/>
        <v>34</v>
      </c>
      <c r="F113" s="94">
        <f t="shared" si="47"/>
        <v>1</v>
      </c>
      <c r="G113" s="19">
        <f t="shared" ca="1" si="35"/>
        <v>3.3</v>
      </c>
      <c r="H113" s="202">
        <v>0</v>
      </c>
      <c r="I113" s="216"/>
      <c r="J113" s="19">
        <f t="shared" ca="1" si="51"/>
        <v>38.349999999999994</v>
      </c>
      <c r="K113" s="12">
        <f t="shared" ca="1" si="40"/>
        <v>0.27669552669552666</v>
      </c>
      <c r="L113" s="13"/>
      <c r="M113" s="19">
        <f t="shared" ca="1" si="52"/>
        <v>0</v>
      </c>
      <c r="N113" s="14">
        <f t="shared" si="48"/>
        <v>910</v>
      </c>
      <c r="O113" s="19">
        <f t="shared" si="49"/>
        <v>138.6</v>
      </c>
      <c r="P113" s="19">
        <f t="shared" ca="1" si="53"/>
        <v>421.00000000000051</v>
      </c>
      <c r="Q113" s="19">
        <f t="shared" si="54"/>
        <v>57.4</v>
      </c>
      <c r="R113" s="19">
        <f t="shared" si="54"/>
        <v>352</v>
      </c>
      <c r="S113" s="19">
        <f t="shared" ca="1" si="42"/>
        <v>17.999999999999996</v>
      </c>
      <c r="U113" s="251">
        <f t="shared" si="50"/>
        <v>0.5</v>
      </c>
      <c r="X113" s="161"/>
      <c r="Y113" s="161"/>
      <c r="Z113" s="161"/>
      <c r="AA113" s="161"/>
      <c r="AB113" s="161"/>
      <c r="AC113" s="161"/>
      <c r="AD113" s="161"/>
      <c r="AE113" s="161"/>
      <c r="AF113" s="161"/>
      <c r="AG113" s="161"/>
      <c r="AH113" s="161"/>
      <c r="AI113" s="161"/>
      <c r="AJ113" s="161"/>
      <c r="AK113" s="161"/>
      <c r="AL113" s="161"/>
      <c r="AM113" s="161"/>
      <c r="AN113" s="161"/>
      <c r="AO113" s="161"/>
      <c r="AP113" s="161"/>
      <c r="AQ113" s="161"/>
    </row>
    <row r="114" spans="1:43" x14ac:dyDescent="0.2">
      <c r="A114" s="210">
        <f t="shared" si="39"/>
        <v>40039</v>
      </c>
      <c r="B114" s="36">
        <v>26</v>
      </c>
      <c r="C114" s="161">
        <f t="shared" si="44"/>
        <v>15</v>
      </c>
      <c r="D114" s="209">
        <f t="shared" ca="1" si="45"/>
        <v>3.3</v>
      </c>
      <c r="E114" s="93">
        <f t="shared" si="46"/>
        <v>35</v>
      </c>
      <c r="F114" s="94">
        <f t="shared" si="47"/>
        <v>1</v>
      </c>
      <c r="G114" s="19">
        <f t="shared" ca="1" si="35"/>
        <v>3.3</v>
      </c>
      <c r="H114" s="202">
        <v>0</v>
      </c>
      <c r="I114" s="216"/>
      <c r="J114" s="19">
        <f t="shared" ca="1" si="51"/>
        <v>41.649999999999991</v>
      </c>
      <c r="K114" s="12">
        <f t="shared" ca="1" si="40"/>
        <v>0.30050505050505044</v>
      </c>
      <c r="L114" s="13"/>
      <c r="M114" s="19">
        <f t="shared" ca="1" si="52"/>
        <v>0</v>
      </c>
      <c r="N114" s="14">
        <f t="shared" si="48"/>
        <v>910</v>
      </c>
      <c r="O114" s="19">
        <f t="shared" si="49"/>
        <v>138.6</v>
      </c>
      <c r="P114" s="19">
        <f t="shared" ca="1" si="53"/>
        <v>424.30000000000052</v>
      </c>
      <c r="Q114" s="19">
        <f t="shared" si="54"/>
        <v>57.4</v>
      </c>
      <c r="R114" s="19">
        <f t="shared" si="54"/>
        <v>352</v>
      </c>
      <c r="S114" s="19">
        <f t="shared" ca="1" si="42"/>
        <v>17.999999999999996</v>
      </c>
      <c r="U114" s="251">
        <f t="shared" si="50"/>
        <v>0.5</v>
      </c>
      <c r="X114" s="161"/>
      <c r="Y114" s="161"/>
      <c r="Z114" s="161"/>
      <c r="AA114" s="161"/>
      <c r="AB114" s="161"/>
      <c r="AC114" s="161"/>
      <c r="AD114" s="161"/>
      <c r="AE114" s="161"/>
      <c r="AF114" s="161"/>
      <c r="AG114" s="161"/>
      <c r="AH114" s="161"/>
      <c r="AI114" s="161"/>
      <c r="AJ114" s="161"/>
      <c r="AK114" s="161"/>
      <c r="AL114" s="161"/>
      <c r="AM114" s="161"/>
      <c r="AN114" s="161"/>
      <c r="AO114" s="161"/>
      <c r="AP114" s="161"/>
      <c r="AQ114" s="161"/>
    </row>
    <row r="115" spans="1:43" x14ac:dyDescent="0.2">
      <c r="A115" s="210">
        <f t="shared" si="39"/>
        <v>40040</v>
      </c>
      <c r="B115" s="36">
        <v>26</v>
      </c>
      <c r="C115" s="161">
        <f t="shared" si="44"/>
        <v>15</v>
      </c>
      <c r="D115" s="209">
        <f t="shared" ca="1" si="45"/>
        <v>3.3</v>
      </c>
      <c r="E115" s="93">
        <f t="shared" si="46"/>
        <v>36</v>
      </c>
      <c r="F115" s="94">
        <f t="shared" si="47"/>
        <v>1</v>
      </c>
      <c r="G115" s="19">
        <f t="shared" ca="1" si="35"/>
        <v>3.3</v>
      </c>
      <c r="H115" s="202">
        <v>0</v>
      </c>
      <c r="I115" s="216"/>
      <c r="J115" s="19">
        <f t="shared" si="51"/>
        <v>55.44</v>
      </c>
      <c r="K115" s="12">
        <f t="shared" si="40"/>
        <v>0.4</v>
      </c>
      <c r="L115" s="13">
        <v>0.4</v>
      </c>
      <c r="M115" s="19">
        <f t="shared" ca="1" si="52"/>
        <v>0</v>
      </c>
      <c r="N115" s="14">
        <f t="shared" si="48"/>
        <v>910</v>
      </c>
      <c r="O115" s="19">
        <f t="shared" si="49"/>
        <v>138.6</v>
      </c>
      <c r="P115" s="19">
        <f t="shared" ca="1" si="53"/>
        <v>427.60000000000053</v>
      </c>
      <c r="Q115" s="19">
        <f t="shared" si="54"/>
        <v>57.4</v>
      </c>
      <c r="R115" s="19">
        <f t="shared" si="54"/>
        <v>352</v>
      </c>
      <c r="S115" s="19">
        <f t="shared" ca="1" si="42"/>
        <v>17.999999999999996</v>
      </c>
      <c r="U115" s="251">
        <f t="shared" si="50"/>
        <v>0.5</v>
      </c>
      <c r="X115" s="161"/>
      <c r="Y115" s="161"/>
      <c r="Z115" s="161"/>
      <c r="AA115" s="161"/>
      <c r="AB115" s="161"/>
      <c r="AC115" s="161"/>
      <c r="AD115" s="161"/>
      <c r="AE115" s="161"/>
      <c r="AF115" s="161"/>
      <c r="AG115" s="161"/>
      <c r="AH115" s="161"/>
      <c r="AI115" s="161"/>
      <c r="AJ115" s="161"/>
      <c r="AK115" s="161"/>
      <c r="AL115" s="161"/>
      <c r="AM115" s="161"/>
      <c r="AN115" s="161"/>
      <c r="AO115" s="161"/>
      <c r="AP115" s="161"/>
      <c r="AQ115" s="161"/>
    </row>
    <row r="116" spans="1:43" x14ac:dyDescent="0.2">
      <c r="A116" s="210">
        <f t="shared" si="39"/>
        <v>40041</v>
      </c>
      <c r="B116" s="36">
        <v>27</v>
      </c>
      <c r="C116" s="161">
        <f t="shared" si="44"/>
        <v>16</v>
      </c>
      <c r="D116" s="209">
        <f t="shared" ca="1" si="45"/>
        <v>3.3</v>
      </c>
      <c r="E116" s="93">
        <f t="shared" si="46"/>
        <v>37</v>
      </c>
      <c r="F116" s="94">
        <f t="shared" si="47"/>
        <v>1</v>
      </c>
      <c r="G116" s="19">
        <f t="shared" ca="1" si="35"/>
        <v>3.3</v>
      </c>
      <c r="H116" s="202">
        <v>0</v>
      </c>
      <c r="I116" s="216"/>
      <c r="J116" s="19">
        <f t="shared" ca="1" si="51"/>
        <v>58.739999999999995</v>
      </c>
      <c r="K116" s="12">
        <f t="shared" ca="1" si="40"/>
        <v>0.4238095238095238</v>
      </c>
      <c r="L116" s="13"/>
      <c r="M116" s="19">
        <f t="shared" ca="1" si="52"/>
        <v>0</v>
      </c>
      <c r="N116" s="14">
        <f t="shared" si="48"/>
        <v>910</v>
      </c>
      <c r="O116" s="19">
        <f t="shared" si="49"/>
        <v>138.6</v>
      </c>
      <c r="P116" s="19">
        <f t="shared" ca="1" si="53"/>
        <v>430.90000000000055</v>
      </c>
      <c r="Q116" s="19">
        <f t="shared" si="54"/>
        <v>57.4</v>
      </c>
      <c r="R116" s="19">
        <f t="shared" si="54"/>
        <v>352</v>
      </c>
      <c r="S116" s="19">
        <f t="shared" ca="1" si="42"/>
        <v>17.999999999999996</v>
      </c>
      <c r="T116" s="161"/>
      <c r="U116" s="251">
        <f t="shared" si="50"/>
        <v>0.5</v>
      </c>
      <c r="X116" s="161"/>
      <c r="Y116" s="161"/>
      <c r="Z116" s="161"/>
      <c r="AA116" s="161"/>
      <c r="AB116" s="161"/>
      <c r="AC116" s="161"/>
      <c r="AD116" s="161"/>
      <c r="AE116" s="161"/>
      <c r="AF116" s="161"/>
      <c r="AG116" s="161"/>
      <c r="AH116" s="161"/>
      <c r="AI116" s="161"/>
      <c r="AJ116" s="161"/>
      <c r="AK116" s="161"/>
      <c r="AL116" s="161"/>
      <c r="AM116" s="161"/>
      <c r="AN116" s="161"/>
      <c r="AO116" s="161"/>
      <c r="AP116" s="161"/>
      <c r="AQ116" s="161"/>
    </row>
    <row r="117" spans="1:43" x14ac:dyDescent="0.2">
      <c r="A117" s="210">
        <f t="shared" si="39"/>
        <v>40042</v>
      </c>
      <c r="B117" s="36">
        <v>26</v>
      </c>
      <c r="C117" s="161">
        <f t="shared" si="44"/>
        <v>16</v>
      </c>
      <c r="D117" s="209">
        <f t="shared" ca="1" si="45"/>
        <v>2.5</v>
      </c>
      <c r="E117" s="93">
        <f t="shared" si="46"/>
        <v>38</v>
      </c>
      <c r="F117" s="94">
        <f t="shared" si="47"/>
        <v>1</v>
      </c>
      <c r="G117" s="19">
        <f t="shared" ca="1" si="35"/>
        <v>2.5</v>
      </c>
      <c r="H117" s="202">
        <v>0</v>
      </c>
      <c r="I117" s="216"/>
      <c r="J117" s="19">
        <f t="shared" ca="1" si="51"/>
        <v>61.239999999999995</v>
      </c>
      <c r="K117" s="12">
        <f t="shared" ca="1" si="40"/>
        <v>0.44184704184704182</v>
      </c>
      <c r="L117" s="13"/>
      <c r="M117" s="19">
        <f t="shared" ca="1" si="52"/>
        <v>0</v>
      </c>
      <c r="N117" s="14">
        <f t="shared" si="48"/>
        <v>910</v>
      </c>
      <c r="O117" s="19">
        <f t="shared" si="49"/>
        <v>138.6</v>
      </c>
      <c r="P117" s="19">
        <f t="shared" ca="1" si="53"/>
        <v>433.40000000000055</v>
      </c>
      <c r="Q117" s="19">
        <f t="shared" si="54"/>
        <v>57.4</v>
      </c>
      <c r="R117" s="19">
        <f t="shared" si="54"/>
        <v>352</v>
      </c>
      <c r="S117" s="19">
        <f t="shared" ca="1" si="42"/>
        <v>17.999999999999996</v>
      </c>
      <c r="T117" s="161"/>
      <c r="U117" s="251">
        <f t="shared" si="50"/>
        <v>0.5</v>
      </c>
      <c r="X117" s="161"/>
      <c r="Y117" s="161"/>
      <c r="Z117" s="161"/>
      <c r="AA117" s="161"/>
      <c r="AB117" s="161"/>
      <c r="AC117" s="161"/>
      <c r="AD117" s="161"/>
      <c r="AE117" s="161"/>
      <c r="AF117" s="161"/>
      <c r="AG117" s="161"/>
      <c r="AH117" s="161"/>
      <c r="AI117" s="161"/>
      <c r="AJ117" s="161"/>
      <c r="AK117" s="161"/>
      <c r="AL117" s="161"/>
      <c r="AM117" s="161"/>
      <c r="AN117" s="161"/>
      <c r="AO117" s="161"/>
      <c r="AP117" s="161"/>
      <c r="AQ117" s="161"/>
    </row>
    <row r="118" spans="1:43" x14ac:dyDescent="0.2">
      <c r="A118" s="210">
        <f t="shared" si="39"/>
        <v>40043</v>
      </c>
      <c r="B118" s="36">
        <v>25</v>
      </c>
      <c r="C118" s="161">
        <f t="shared" si="44"/>
        <v>16</v>
      </c>
      <c r="D118" s="209">
        <f t="shared" ca="1" si="45"/>
        <v>2.5</v>
      </c>
      <c r="E118" s="93">
        <f t="shared" si="46"/>
        <v>39</v>
      </c>
      <c r="F118" s="94">
        <f t="shared" si="47"/>
        <v>1</v>
      </c>
      <c r="G118" s="19">
        <f t="shared" ca="1" si="35"/>
        <v>2.5</v>
      </c>
      <c r="H118" s="202">
        <v>0</v>
      </c>
      <c r="I118" s="216">
        <v>32</v>
      </c>
      <c r="J118" s="19">
        <f t="shared" ca="1" si="51"/>
        <v>31.739999999999995</v>
      </c>
      <c r="K118" s="12">
        <f t="shared" ca="1" si="40"/>
        <v>0.22900432900432899</v>
      </c>
      <c r="L118" s="13"/>
      <c r="M118" s="19">
        <f t="shared" ca="1" si="52"/>
        <v>0</v>
      </c>
      <c r="N118" s="14">
        <f t="shared" si="48"/>
        <v>910</v>
      </c>
      <c r="O118" s="19">
        <f t="shared" si="49"/>
        <v>138.6</v>
      </c>
      <c r="P118" s="19">
        <f t="shared" ca="1" si="53"/>
        <v>435.90000000000055</v>
      </c>
      <c r="Q118" s="19">
        <f t="shared" si="54"/>
        <v>57.4</v>
      </c>
      <c r="R118" s="19">
        <f t="shared" si="54"/>
        <v>384</v>
      </c>
      <c r="S118" s="19">
        <f t="shared" ca="1" si="42"/>
        <v>17.999999999999996</v>
      </c>
      <c r="U118" s="251">
        <f t="shared" si="50"/>
        <v>0.5</v>
      </c>
      <c r="X118" s="161"/>
      <c r="Y118" s="161"/>
      <c r="Z118" s="161"/>
      <c r="AA118" s="161"/>
      <c r="AB118" s="161"/>
      <c r="AC118" s="161"/>
      <c r="AD118" s="161"/>
      <c r="AE118" s="161"/>
      <c r="AF118" s="161"/>
      <c r="AG118" s="161"/>
      <c r="AH118" s="161"/>
      <c r="AI118" s="161"/>
      <c r="AJ118" s="161"/>
      <c r="AK118" s="161"/>
      <c r="AL118" s="161"/>
      <c r="AM118" s="161"/>
      <c r="AN118" s="161"/>
      <c r="AO118" s="161"/>
      <c r="AP118" s="161"/>
      <c r="AQ118" s="161"/>
    </row>
    <row r="119" spans="1:43" x14ac:dyDescent="0.2">
      <c r="A119" s="210">
        <f t="shared" si="39"/>
        <v>40044</v>
      </c>
      <c r="B119" s="36">
        <v>27</v>
      </c>
      <c r="C119" s="161">
        <f t="shared" si="44"/>
        <v>16</v>
      </c>
      <c r="D119" s="209">
        <f t="shared" ca="1" si="45"/>
        <v>3.3</v>
      </c>
      <c r="E119" s="93">
        <f t="shared" si="46"/>
        <v>40</v>
      </c>
      <c r="F119" s="94">
        <f t="shared" si="47"/>
        <v>1</v>
      </c>
      <c r="G119" s="19">
        <f t="shared" ca="1" si="35"/>
        <v>3.3</v>
      </c>
      <c r="H119" s="202">
        <v>0</v>
      </c>
      <c r="I119" s="216"/>
      <c r="J119" s="19">
        <f t="shared" ca="1" si="51"/>
        <v>35.039999999999992</v>
      </c>
      <c r="K119" s="12">
        <f t="shared" ca="1" si="40"/>
        <v>0.25281385281385277</v>
      </c>
      <c r="L119" s="13"/>
      <c r="M119" s="19">
        <f t="shared" ca="1" si="52"/>
        <v>0</v>
      </c>
      <c r="N119" s="14">
        <f t="shared" si="48"/>
        <v>910</v>
      </c>
      <c r="O119" s="19">
        <f t="shared" si="49"/>
        <v>138.6</v>
      </c>
      <c r="P119" s="19">
        <f t="shared" ca="1" si="53"/>
        <v>439.20000000000056</v>
      </c>
      <c r="Q119" s="19">
        <f t="shared" si="54"/>
        <v>57.4</v>
      </c>
      <c r="R119" s="19">
        <f t="shared" si="54"/>
        <v>384</v>
      </c>
      <c r="S119" s="19">
        <f t="shared" ca="1" si="42"/>
        <v>17.999999999999996</v>
      </c>
      <c r="U119" s="251">
        <f t="shared" si="50"/>
        <v>0.5</v>
      </c>
      <c r="X119" s="161"/>
      <c r="Y119" s="161"/>
      <c r="Z119" s="161"/>
      <c r="AA119" s="161"/>
      <c r="AB119" s="161"/>
      <c r="AC119" s="161"/>
      <c r="AD119" s="161"/>
      <c r="AE119" s="161"/>
      <c r="AF119" s="161"/>
      <c r="AG119" s="161"/>
      <c r="AH119" s="161"/>
      <c r="AI119" s="161"/>
      <c r="AJ119" s="161"/>
      <c r="AK119" s="161"/>
      <c r="AL119" s="161"/>
      <c r="AM119" s="161"/>
      <c r="AN119" s="161"/>
      <c r="AO119" s="161"/>
      <c r="AP119" s="161"/>
      <c r="AQ119" s="161"/>
    </row>
    <row r="120" spans="1:43" x14ac:dyDescent="0.2">
      <c r="A120" s="210">
        <f t="shared" si="39"/>
        <v>40045</v>
      </c>
      <c r="B120" s="36">
        <v>28</v>
      </c>
      <c r="C120" s="161">
        <f t="shared" si="44"/>
        <v>16</v>
      </c>
      <c r="D120" s="209">
        <f t="shared" ca="1" si="45"/>
        <v>3.3</v>
      </c>
      <c r="E120" s="93">
        <f t="shared" si="46"/>
        <v>41</v>
      </c>
      <c r="F120" s="94">
        <f t="shared" si="47"/>
        <v>1</v>
      </c>
      <c r="G120" s="19">
        <f t="shared" ca="1" si="35"/>
        <v>3.3</v>
      </c>
      <c r="H120" s="202">
        <v>0</v>
      </c>
      <c r="I120" s="216"/>
      <c r="J120" s="19">
        <f t="shared" ca="1" si="51"/>
        <v>38.339999999999989</v>
      </c>
      <c r="K120" s="12">
        <f t="shared" ca="1" si="40"/>
        <v>0.27662337662337655</v>
      </c>
      <c r="L120" s="13"/>
      <c r="M120" s="19">
        <f t="shared" ca="1" si="52"/>
        <v>0</v>
      </c>
      <c r="N120" s="14">
        <f t="shared" si="48"/>
        <v>910</v>
      </c>
      <c r="O120" s="19">
        <f t="shared" si="49"/>
        <v>138.6</v>
      </c>
      <c r="P120" s="19">
        <f t="shared" ca="1" si="53"/>
        <v>442.50000000000057</v>
      </c>
      <c r="Q120" s="19">
        <f t="shared" si="54"/>
        <v>57.4</v>
      </c>
      <c r="R120" s="19">
        <f t="shared" si="54"/>
        <v>384</v>
      </c>
      <c r="S120" s="19">
        <f t="shared" ca="1" si="42"/>
        <v>17.999999999999996</v>
      </c>
      <c r="U120" s="251">
        <f t="shared" si="50"/>
        <v>0.5</v>
      </c>
      <c r="X120" s="161"/>
      <c r="Y120" s="161"/>
      <c r="Z120" s="161"/>
      <c r="AA120" s="161"/>
      <c r="AB120" s="161"/>
      <c r="AC120" s="161"/>
      <c r="AD120" s="161"/>
      <c r="AE120" s="161"/>
      <c r="AF120" s="161"/>
      <c r="AG120" s="161"/>
      <c r="AH120" s="161"/>
      <c r="AI120" s="161"/>
      <c r="AJ120" s="161"/>
      <c r="AK120" s="161"/>
      <c r="AL120" s="161"/>
      <c r="AM120" s="161"/>
      <c r="AN120" s="161"/>
      <c r="AO120" s="161"/>
      <c r="AP120" s="161"/>
      <c r="AQ120" s="161"/>
    </row>
    <row r="121" spans="1:43" x14ac:dyDescent="0.2">
      <c r="A121" s="210">
        <f t="shared" si="39"/>
        <v>40046</v>
      </c>
      <c r="B121" s="36">
        <v>28</v>
      </c>
      <c r="C121" s="161">
        <f t="shared" si="44"/>
        <v>16</v>
      </c>
      <c r="D121" s="209">
        <f t="shared" ca="1" si="45"/>
        <v>3.3</v>
      </c>
      <c r="E121" s="93">
        <f t="shared" si="46"/>
        <v>0</v>
      </c>
      <c r="F121" s="94">
        <f t="shared" si="47"/>
        <v>1</v>
      </c>
      <c r="G121" s="19">
        <f t="shared" ca="1" si="35"/>
        <v>3.3</v>
      </c>
      <c r="H121" s="202">
        <v>0</v>
      </c>
      <c r="I121" s="216"/>
      <c r="J121" s="19">
        <f t="shared" ca="1" si="51"/>
        <v>41.639999999999986</v>
      </c>
      <c r="K121" s="12">
        <f t="shared" ca="1" si="40"/>
        <v>0.30043290043290033</v>
      </c>
      <c r="L121" s="13"/>
      <c r="M121" s="19">
        <f t="shared" ca="1" si="52"/>
        <v>0</v>
      </c>
      <c r="N121" s="14">
        <f t="shared" si="48"/>
        <v>910</v>
      </c>
      <c r="O121" s="19">
        <f t="shared" si="49"/>
        <v>138.6</v>
      </c>
      <c r="P121" s="19">
        <f t="shared" ca="1" si="53"/>
        <v>445.80000000000058</v>
      </c>
      <c r="Q121" s="19">
        <f t="shared" si="54"/>
        <v>57.4</v>
      </c>
      <c r="R121" s="19">
        <f t="shared" si="54"/>
        <v>384</v>
      </c>
      <c r="S121" s="19">
        <f t="shared" ca="1" si="42"/>
        <v>17.999999999999996</v>
      </c>
      <c r="U121" s="251">
        <f t="shared" si="50"/>
        <v>0.5</v>
      </c>
      <c r="X121" s="161"/>
      <c r="Y121" s="161"/>
      <c r="Z121" s="161"/>
      <c r="AA121" s="161"/>
      <c r="AB121" s="161"/>
      <c r="AC121" s="161"/>
      <c r="AD121" s="161"/>
      <c r="AE121" s="161"/>
      <c r="AF121" s="161"/>
      <c r="AG121" s="161"/>
      <c r="AH121" s="161"/>
      <c r="AI121" s="161"/>
      <c r="AJ121" s="161"/>
      <c r="AK121" s="161"/>
      <c r="AL121" s="161"/>
      <c r="AM121" s="161"/>
      <c r="AN121" s="161"/>
      <c r="AO121" s="161"/>
      <c r="AP121" s="161"/>
      <c r="AQ121" s="161"/>
    </row>
    <row r="122" spans="1:43" x14ac:dyDescent="0.2">
      <c r="A122" s="210">
        <f t="shared" si="39"/>
        <v>40047</v>
      </c>
      <c r="B122" s="36">
        <v>28</v>
      </c>
      <c r="C122" s="161">
        <f t="shared" si="44"/>
        <v>16</v>
      </c>
      <c r="D122" s="209">
        <f t="shared" ca="1" si="45"/>
        <v>3.3</v>
      </c>
      <c r="E122" s="93">
        <f t="shared" si="46"/>
        <v>1</v>
      </c>
      <c r="F122" s="94">
        <f t="shared" si="47"/>
        <v>1</v>
      </c>
      <c r="G122" s="19">
        <f t="shared" ca="1" si="35"/>
        <v>3.3</v>
      </c>
      <c r="H122" s="202">
        <v>0</v>
      </c>
      <c r="I122" s="216"/>
      <c r="J122" s="19">
        <f t="shared" ca="1" si="51"/>
        <v>44.939999999999984</v>
      </c>
      <c r="K122" s="12">
        <f t="shared" ca="1" si="40"/>
        <v>0.32424242424242411</v>
      </c>
      <c r="L122" s="13"/>
      <c r="M122" s="19">
        <f t="shared" ca="1" si="52"/>
        <v>0</v>
      </c>
      <c r="N122" s="14">
        <f t="shared" si="48"/>
        <v>910</v>
      </c>
      <c r="O122" s="19">
        <f t="shared" si="49"/>
        <v>138.6</v>
      </c>
      <c r="P122" s="19">
        <f t="shared" ca="1" si="53"/>
        <v>449.10000000000059</v>
      </c>
      <c r="Q122" s="19">
        <f t="shared" ref="Q122:R137" si="55">Q121+H122</f>
        <v>57.4</v>
      </c>
      <c r="R122" s="19">
        <f t="shared" si="55"/>
        <v>384</v>
      </c>
      <c r="S122" s="19">
        <f t="shared" ca="1" si="42"/>
        <v>17.999999999999996</v>
      </c>
      <c r="U122" s="251">
        <f t="shared" si="50"/>
        <v>0.5</v>
      </c>
      <c r="X122" s="161"/>
      <c r="Y122" s="161"/>
      <c r="Z122" s="161"/>
      <c r="AA122" s="161"/>
      <c r="AB122" s="161"/>
      <c r="AC122" s="161"/>
      <c r="AD122" s="161"/>
      <c r="AE122" s="161"/>
      <c r="AF122" s="161"/>
      <c r="AG122" s="161"/>
      <c r="AH122" s="161"/>
      <c r="AI122" s="161"/>
      <c r="AJ122" s="161"/>
      <c r="AK122" s="161"/>
      <c r="AL122" s="161"/>
      <c r="AM122" s="161"/>
      <c r="AN122" s="161"/>
      <c r="AO122" s="161"/>
      <c r="AP122" s="161"/>
      <c r="AQ122" s="161"/>
    </row>
    <row r="123" spans="1:43" x14ac:dyDescent="0.2">
      <c r="A123" s="210">
        <f t="shared" si="39"/>
        <v>40048</v>
      </c>
      <c r="B123" s="36">
        <v>27</v>
      </c>
      <c r="C123" s="161">
        <f t="shared" si="44"/>
        <v>17</v>
      </c>
      <c r="D123" s="209">
        <f t="shared" ca="1" si="45"/>
        <v>2.5</v>
      </c>
      <c r="E123" s="93">
        <f t="shared" si="46"/>
        <v>2</v>
      </c>
      <c r="F123" s="94">
        <f t="shared" si="47"/>
        <v>1</v>
      </c>
      <c r="G123" s="19">
        <f t="shared" ca="1" si="35"/>
        <v>2.5</v>
      </c>
      <c r="H123" s="202">
        <v>0</v>
      </c>
      <c r="I123" s="216"/>
      <c r="J123" s="19">
        <f t="shared" ca="1" si="51"/>
        <v>47.439999999999984</v>
      </c>
      <c r="K123" s="12">
        <f t="shared" ca="1" si="40"/>
        <v>0.34227994227994218</v>
      </c>
      <c r="L123" s="13"/>
      <c r="M123" s="19">
        <f t="shared" ca="1" si="52"/>
        <v>0</v>
      </c>
      <c r="N123" s="14">
        <f t="shared" si="48"/>
        <v>910</v>
      </c>
      <c r="O123" s="19">
        <f t="shared" si="49"/>
        <v>138.6</v>
      </c>
      <c r="P123" s="19">
        <f t="shared" ca="1" si="53"/>
        <v>451.60000000000059</v>
      </c>
      <c r="Q123" s="19">
        <f t="shared" si="55"/>
        <v>57.4</v>
      </c>
      <c r="R123" s="19">
        <f t="shared" si="55"/>
        <v>384</v>
      </c>
      <c r="S123" s="19">
        <f t="shared" ca="1" si="42"/>
        <v>17.999999999999996</v>
      </c>
      <c r="U123" s="251">
        <f t="shared" si="50"/>
        <v>0.5</v>
      </c>
      <c r="X123" s="161"/>
      <c r="Y123" s="161"/>
      <c r="Z123" s="161"/>
      <c r="AA123" s="161"/>
      <c r="AB123" s="161"/>
      <c r="AC123" s="161"/>
      <c r="AD123" s="161"/>
      <c r="AE123" s="161"/>
      <c r="AF123" s="161"/>
      <c r="AG123" s="161"/>
      <c r="AH123" s="161"/>
      <c r="AI123" s="161"/>
      <c r="AJ123" s="161"/>
      <c r="AK123" s="161"/>
      <c r="AL123" s="161"/>
      <c r="AM123" s="161"/>
      <c r="AN123" s="161"/>
      <c r="AO123" s="161"/>
      <c r="AP123" s="161"/>
      <c r="AQ123" s="161"/>
    </row>
    <row r="124" spans="1:43" x14ac:dyDescent="0.2">
      <c r="A124" s="210">
        <f t="shared" si="39"/>
        <v>40049</v>
      </c>
      <c r="B124" s="36">
        <v>26</v>
      </c>
      <c r="C124" s="161">
        <f t="shared" si="44"/>
        <v>17</v>
      </c>
      <c r="D124" s="209">
        <f t="shared" ca="1" si="45"/>
        <v>2</v>
      </c>
      <c r="E124" s="93">
        <f t="shared" si="46"/>
        <v>3</v>
      </c>
      <c r="F124" s="94">
        <f t="shared" si="47"/>
        <v>1</v>
      </c>
      <c r="G124" s="19">
        <f t="shared" ca="1" si="35"/>
        <v>2</v>
      </c>
      <c r="H124" s="202">
        <v>0</v>
      </c>
      <c r="I124" s="216"/>
      <c r="J124" s="19">
        <f t="shared" ca="1" si="51"/>
        <v>49.439999999999984</v>
      </c>
      <c r="K124" s="12">
        <f t="shared" ca="1" si="40"/>
        <v>0.35670995670995659</v>
      </c>
      <c r="L124" s="13"/>
      <c r="M124" s="19">
        <f t="shared" ca="1" si="52"/>
        <v>0</v>
      </c>
      <c r="N124" s="14">
        <f t="shared" si="48"/>
        <v>910</v>
      </c>
      <c r="O124" s="19">
        <f t="shared" si="49"/>
        <v>138.6</v>
      </c>
      <c r="P124" s="19">
        <f t="shared" ca="1" si="53"/>
        <v>453.60000000000059</v>
      </c>
      <c r="Q124" s="19">
        <f t="shared" si="55"/>
        <v>57.4</v>
      </c>
      <c r="R124" s="19">
        <f t="shared" si="55"/>
        <v>384</v>
      </c>
      <c r="S124" s="19">
        <f t="shared" ca="1" si="42"/>
        <v>17.999999999999996</v>
      </c>
      <c r="U124" s="251">
        <f t="shared" si="50"/>
        <v>0.5</v>
      </c>
      <c r="X124" s="161"/>
      <c r="Y124" s="161"/>
      <c r="Z124" s="161"/>
      <c r="AA124" s="161"/>
      <c r="AB124" s="161"/>
      <c r="AC124" s="161"/>
      <c r="AD124" s="161"/>
      <c r="AE124" s="161"/>
      <c r="AF124" s="161"/>
      <c r="AG124" s="161"/>
      <c r="AH124" s="161"/>
      <c r="AI124" s="161"/>
      <c r="AJ124" s="161"/>
      <c r="AK124" s="161"/>
      <c r="AL124" s="161"/>
      <c r="AM124" s="161"/>
      <c r="AN124" s="161"/>
      <c r="AO124" s="161"/>
      <c r="AP124" s="161"/>
      <c r="AQ124" s="161"/>
    </row>
    <row r="125" spans="1:43" x14ac:dyDescent="0.2">
      <c r="A125" s="210">
        <f t="shared" si="39"/>
        <v>40050</v>
      </c>
      <c r="B125" s="36">
        <v>23</v>
      </c>
      <c r="C125" s="161">
        <f t="shared" si="44"/>
        <v>17</v>
      </c>
      <c r="D125" s="209">
        <f t="shared" ca="1" si="45"/>
        <v>2</v>
      </c>
      <c r="E125" s="93">
        <f t="shared" si="46"/>
        <v>4</v>
      </c>
      <c r="F125" s="94">
        <f t="shared" si="47"/>
        <v>1</v>
      </c>
      <c r="G125" s="19">
        <f t="shared" ca="1" si="35"/>
        <v>2</v>
      </c>
      <c r="H125" s="202">
        <v>0</v>
      </c>
      <c r="I125" s="216"/>
      <c r="J125" s="19">
        <f t="shared" ca="1" si="51"/>
        <v>51.439999999999984</v>
      </c>
      <c r="K125" s="12">
        <f t="shared" ca="1" si="40"/>
        <v>0.37113997113997105</v>
      </c>
      <c r="L125" s="13"/>
      <c r="M125" s="19">
        <f t="shared" ca="1" si="52"/>
        <v>0</v>
      </c>
      <c r="N125" s="14">
        <f t="shared" si="48"/>
        <v>910</v>
      </c>
      <c r="O125" s="19">
        <f t="shared" si="49"/>
        <v>138.6</v>
      </c>
      <c r="P125" s="19">
        <f t="shared" ca="1" si="53"/>
        <v>455.60000000000059</v>
      </c>
      <c r="Q125" s="19">
        <f t="shared" si="55"/>
        <v>57.4</v>
      </c>
      <c r="R125" s="19">
        <f t="shared" si="55"/>
        <v>384</v>
      </c>
      <c r="S125" s="19">
        <f t="shared" ca="1" si="42"/>
        <v>17.999999999999996</v>
      </c>
      <c r="T125" s="161"/>
      <c r="U125" s="251">
        <f t="shared" si="50"/>
        <v>0.5</v>
      </c>
      <c r="X125" s="161"/>
      <c r="Y125" s="161"/>
      <c r="Z125" s="161"/>
      <c r="AA125" s="161"/>
      <c r="AB125" s="161"/>
      <c r="AC125" s="161"/>
      <c r="AD125" s="161"/>
      <c r="AE125" s="161"/>
      <c r="AF125" s="161"/>
      <c r="AG125" s="161"/>
      <c r="AH125" s="161"/>
      <c r="AI125" s="161"/>
      <c r="AJ125" s="161"/>
      <c r="AK125" s="161"/>
      <c r="AL125" s="161"/>
      <c r="AM125" s="161"/>
      <c r="AN125" s="161"/>
      <c r="AO125" s="161"/>
      <c r="AP125" s="161"/>
      <c r="AQ125" s="161"/>
    </row>
    <row r="126" spans="1:43" x14ac:dyDescent="0.2">
      <c r="A126" s="210">
        <f t="shared" si="39"/>
        <v>40051</v>
      </c>
      <c r="B126" s="36">
        <v>26</v>
      </c>
      <c r="C126" s="161">
        <f t="shared" si="44"/>
        <v>17</v>
      </c>
      <c r="D126" s="209">
        <f t="shared" ca="1" si="45"/>
        <v>2</v>
      </c>
      <c r="E126" s="93">
        <f t="shared" si="46"/>
        <v>5</v>
      </c>
      <c r="F126" s="94">
        <f t="shared" si="47"/>
        <v>1</v>
      </c>
      <c r="G126" s="19">
        <f t="shared" ca="1" si="35"/>
        <v>2</v>
      </c>
      <c r="H126" s="202">
        <v>0</v>
      </c>
      <c r="I126" s="216"/>
      <c r="J126" s="19">
        <f t="shared" ca="1" si="51"/>
        <v>53.439999999999984</v>
      </c>
      <c r="K126" s="12">
        <f t="shared" ca="1" si="40"/>
        <v>0.38556998556998545</v>
      </c>
      <c r="L126" s="13"/>
      <c r="M126" s="19">
        <f t="shared" ca="1" si="52"/>
        <v>0</v>
      </c>
      <c r="N126" s="14">
        <f t="shared" si="48"/>
        <v>910</v>
      </c>
      <c r="O126" s="19">
        <f t="shared" si="49"/>
        <v>138.6</v>
      </c>
      <c r="P126" s="19">
        <f t="shared" ca="1" si="53"/>
        <v>457.60000000000059</v>
      </c>
      <c r="Q126" s="19">
        <f t="shared" si="55"/>
        <v>57.4</v>
      </c>
      <c r="R126" s="19">
        <f t="shared" si="55"/>
        <v>384</v>
      </c>
      <c r="S126" s="19">
        <f t="shared" ca="1" si="42"/>
        <v>17.999999999999996</v>
      </c>
      <c r="T126" s="161"/>
      <c r="U126" s="251">
        <f t="shared" si="50"/>
        <v>0.5</v>
      </c>
      <c r="X126" s="161"/>
      <c r="Y126" s="161"/>
      <c r="Z126" s="161"/>
      <c r="AA126" s="161"/>
      <c r="AB126" s="161"/>
      <c r="AC126" s="161"/>
      <c r="AD126" s="161"/>
      <c r="AE126" s="161"/>
      <c r="AF126" s="161"/>
      <c r="AG126" s="161"/>
      <c r="AH126" s="161"/>
      <c r="AI126" s="161"/>
      <c r="AJ126" s="161"/>
      <c r="AK126" s="161"/>
      <c r="AL126" s="161"/>
      <c r="AM126" s="161"/>
      <c r="AN126" s="161"/>
      <c r="AO126" s="161"/>
      <c r="AP126" s="161"/>
      <c r="AQ126" s="161"/>
    </row>
    <row r="127" spans="1:43" x14ac:dyDescent="0.2">
      <c r="A127" s="210">
        <f t="shared" si="39"/>
        <v>40052</v>
      </c>
      <c r="B127" s="36">
        <v>27</v>
      </c>
      <c r="C127" s="161">
        <f t="shared" si="44"/>
        <v>17</v>
      </c>
      <c r="D127" s="209">
        <f t="shared" ca="1" si="45"/>
        <v>2.5</v>
      </c>
      <c r="E127" s="93">
        <f t="shared" si="46"/>
        <v>6</v>
      </c>
      <c r="F127" s="94">
        <f t="shared" si="47"/>
        <v>1</v>
      </c>
      <c r="G127" s="19">
        <f t="shared" ca="1" si="35"/>
        <v>2.5</v>
      </c>
      <c r="H127" s="202">
        <v>0</v>
      </c>
      <c r="I127" s="216"/>
      <c r="J127" s="19">
        <f t="shared" ca="1" si="51"/>
        <v>55.939999999999984</v>
      </c>
      <c r="K127" s="12">
        <f t="shared" ca="1" si="40"/>
        <v>0.40360750360750353</v>
      </c>
      <c r="L127" s="13"/>
      <c r="M127" s="19">
        <f t="shared" ca="1" si="52"/>
        <v>0</v>
      </c>
      <c r="N127" s="14">
        <f t="shared" si="48"/>
        <v>910</v>
      </c>
      <c r="O127" s="19">
        <f t="shared" si="49"/>
        <v>138.6</v>
      </c>
      <c r="P127" s="19">
        <f t="shared" ca="1" si="53"/>
        <v>460.10000000000059</v>
      </c>
      <c r="Q127" s="19">
        <f t="shared" si="55"/>
        <v>57.4</v>
      </c>
      <c r="R127" s="19">
        <f t="shared" si="55"/>
        <v>384</v>
      </c>
      <c r="S127" s="19">
        <f t="shared" ca="1" si="42"/>
        <v>17.999999999999996</v>
      </c>
      <c r="T127" s="161"/>
      <c r="U127" s="251">
        <f t="shared" si="50"/>
        <v>0.5</v>
      </c>
      <c r="X127" s="161"/>
      <c r="Y127" s="161"/>
      <c r="Z127" s="161"/>
      <c r="AA127" s="161"/>
      <c r="AB127" s="161"/>
      <c r="AC127" s="161"/>
      <c r="AD127" s="161"/>
      <c r="AE127" s="161"/>
      <c r="AF127" s="161"/>
      <c r="AG127" s="161"/>
      <c r="AH127" s="161"/>
      <c r="AI127" s="161"/>
      <c r="AJ127" s="161"/>
      <c r="AK127" s="161"/>
      <c r="AL127" s="161"/>
      <c r="AM127" s="161"/>
      <c r="AN127" s="161"/>
      <c r="AO127" s="161"/>
      <c r="AP127" s="161"/>
      <c r="AQ127" s="161"/>
    </row>
    <row r="128" spans="1:43" x14ac:dyDescent="0.2">
      <c r="A128" s="210">
        <f t="shared" si="39"/>
        <v>40053</v>
      </c>
      <c r="B128" s="36">
        <v>27</v>
      </c>
      <c r="C128" s="161">
        <f t="shared" si="44"/>
        <v>17</v>
      </c>
      <c r="D128" s="209">
        <f t="shared" ca="1" si="45"/>
        <v>2.5</v>
      </c>
      <c r="E128" s="93">
        <f t="shared" si="46"/>
        <v>7</v>
      </c>
      <c r="F128" s="94">
        <f t="shared" si="47"/>
        <v>1</v>
      </c>
      <c r="G128" s="19">
        <f t="shared" ca="1" si="35"/>
        <v>2.5</v>
      </c>
      <c r="H128" s="202">
        <v>0</v>
      </c>
      <c r="I128" s="216"/>
      <c r="J128" s="19">
        <f t="shared" ca="1" si="51"/>
        <v>58.439999999999984</v>
      </c>
      <c r="K128" s="12">
        <f t="shared" ca="1" si="40"/>
        <v>0.42164502164502154</v>
      </c>
      <c r="L128" s="13"/>
      <c r="M128" s="19">
        <f t="shared" ca="1" si="52"/>
        <v>0</v>
      </c>
      <c r="N128" s="14">
        <f t="shared" si="48"/>
        <v>910</v>
      </c>
      <c r="O128" s="19">
        <f t="shared" si="49"/>
        <v>138.6</v>
      </c>
      <c r="P128" s="19">
        <f t="shared" ca="1" si="53"/>
        <v>462.60000000000059</v>
      </c>
      <c r="Q128" s="19">
        <f t="shared" si="55"/>
        <v>57.4</v>
      </c>
      <c r="R128" s="19">
        <f t="shared" si="55"/>
        <v>384</v>
      </c>
      <c r="S128" s="19">
        <f t="shared" ca="1" si="42"/>
        <v>17.999999999999996</v>
      </c>
      <c r="T128" s="161"/>
      <c r="U128" s="251">
        <f t="shared" si="50"/>
        <v>0.5</v>
      </c>
      <c r="X128" s="161"/>
      <c r="Y128" s="161"/>
      <c r="Z128" s="161"/>
      <c r="AA128" s="161"/>
      <c r="AB128" s="161"/>
      <c r="AC128" s="161"/>
      <c r="AD128" s="161"/>
      <c r="AE128" s="161"/>
      <c r="AF128" s="161"/>
      <c r="AG128" s="161"/>
      <c r="AH128" s="161"/>
      <c r="AI128" s="161"/>
      <c r="AJ128" s="161"/>
      <c r="AK128" s="161"/>
      <c r="AL128" s="161"/>
      <c r="AM128" s="161"/>
      <c r="AN128" s="161"/>
      <c r="AO128" s="161"/>
      <c r="AP128" s="161"/>
      <c r="AQ128" s="161"/>
    </row>
    <row r="129" spans="1:43" x14ac:dyDescent="0.2">
      <c r="A129" s="210">
        <f t="shared" si="39"/>
        <v>40054</v>
      </c>
      <c r="B129" s="36">
        <v>24</v>
      </c>
      <c r="C129" s="161">
        <f t="shared" si="44"/>
        <v>17</v>
      </c>
      <c r="D129" s="209">
        <f t="shared" ca="1" si="45"/>
        <v>2</v>
      </c>
      <c r="E129" s="93">
        <f t="shared" si="46"/>
        <v>8</v>
      </c>
      <c r="F129" s="94">
        <f t="shared" si="47"/>
        <v>1</v>
      </c>
      <c r="G129" s="19">
        <f t="shared" ca="1" si="35"/>
        <v>2</v>
      </c>
      <c r="H129" s="202">
        <v>0</v>
      </c>
      <c r="I129" s="216"/>
      <c r="J129" s="19">
        <f t="shared" ca="1" si="51"/>
        <v>60.439999999999984</v>
      </c>
      <c r="K129" s="12">
        <f t="shared" ca="1" si="40"/>
        <v>0.43607503607503595</v>
      </c>
      <c r="L129" s="13"/>
      <c r="M129" s="19">
        <f t="shared" ca="1" si="52"/>
        <v>0</v>
      </c>
      <c r="N129" s="14">
        <f t="shared" si="48"/>
        <v>910</v>
      </c>
      <c r="O129" s="19">
        <f t="shared" si="49"/>
        <v>138.6</v>
      </c>
      <c r="P129" s="19">
        <f t="shared" ca="1" si="53"/>
        <v>464.60000000000059</v>
      </c>
      <c r="Q129" s="19">
        <f t="shared" si="55"/>
        <v>57.4</v>
      </c>
      <c r="R129" s="19">
        <f t="shared" si="55"/>
        <v>384</v>
      </c>
      <c r="S129" s="19">
        <f t="shared" ca="1" si="42"/>
        <v>17.999999999999996</v>
      </c>
      <c r="T129" s="161"/>
      <c r="U129" s="251">
        <f t="shared" si="50"/>
        <v>0.5</v>
      </c>
      <c r="X129" s="161"/>
      <c r="Y129" s="161"/>
      <c r="Z129" s="161"/>
      <c r="AA129" s="161"/>
      <c r="AB129" s="161"/>
      <c r="AC129" s="161"/>
      <c r="AD129" s="161"/>
      <c r="AE129" s="161"/>
      <c r="AF129" s="161"/>
      <c r="AG129" s="161"/>
      <c r="AH129" s="161"/>
      <c r="AI129" s="161"/>
      <c r="AJ129" s="161"/>
      <c r="AK129" s="161"/>
      <c r="AL129" s="161"/>
      <c r="AM129" s="161"/>
      <c r="AN129" s="161"/>
      <c r="AO129" s="161"/>
      <c r="AP129" s="161"/>
      <c r="AQ129" s="161"/>
    </row>
    <row r="130" spans="1:43" x14ac:dyDescent="0.2">
      <c r="A130" s="210">
        <f t="shared" si="39"/>
        <v>40055</v>
      </c>
      <c r="B130" s="36">
        <v>27</v>
      </c>
      <c r="C130" s="161">
        <f t="shared" si="44"/>
        <v>18</v>
      </c>
      <c r="D130" s="209">
        <f t="shared" ca="1" si="45"/>
        <v>0</v>
      </c>
      <c r="E130" s="93">
        <f t="shared" si="46"/>
        <v>9</v>
      </c>
      <c r="F130" s="94">
        <f t="shared" si="47"/>
        <v>1</v>
      </c>
      <c r="G130" s="19">
        <f t="shared" ca="1" si="35"/>
        <v>0</v>
      </c>
      <c r="H130" s="202">
        <v>0</v>
      </c>
      <c r="I130" s="216"/>
      <c r="J130" s="19">
        <f t="shared" ca="1" si="51"/>
        <v>60.439999999999984</v>
      </c>
      <c r="K130" s="12">
        <f t="shared" ca="1" si="40"/>
        <v>0.43607503607503595</v>
      </c>
      <c r="L130" s="13"/>
      <c r="M130" s="19">
        <f t="shared" ca="1" si="52"/>
        <v>0</v>
      </c>
      <c r="N130" s="14">
        <f t="shared" si="48"/>
        <v>910</v>
      </c>
      <c r="O130" s="19">
        <f t="shared" si="49"/>
        <v>138.6</v>
      </c>
      <c r="P130" s="19">
        <f t="shared" ca="1" si="53"/>
        <v>464.60000000000059</v>
      </c>
      <c r="Q130" s="19">
        <f t="shared" si="55"/>
        <v>57.4</v>
      </c>
      <c r="R130" s="19">
        <f t="shared" si="55"/>
        <v>384</v>
      </c>
      <c r="S130" s="19">
        <f t="shared" ca="1" si="42"/>
        <v>17.999999999999996</v>
      </c>
      <c r="T130" s="161"/>
      <c r="U130" s="251">
        <f t="shared" si="50"/>
        <v>0.5</v>
      </c>
      <c r="X130" s="161"/>
      <c r="Y130" s="161"/>
      <c r="Z130" s="161"/>
      <c r="AA130" s="161"/>
      <c r="AB130" s="161"/>
      <c r="AC130" s="161"/>
      <c r="AD130" s="161"/>
      <c r="AE130" s="161"/>
      <c r="AF130" s="161"/>
      <c r="AG130" s="161"/>
      <c r="AH130" s="161"/>
      <c r="AI130" s="161"/>
      <c r="AJ130" s="161"/>
      <c r="AK130" s="161"/>
      <c r="AL130" s="161"/>
      <c r="AM130" s="161"/>
      <c r="AN130" s="161"/>
      <c r="AO130" s="161"/>
      <c r="AP130" s="161"/>
      <c r="AQ130" s="161"/>
    </row>
    <row r="131" spans="1:43" x14ac:dyDescent="0.2">
      <c r="A131" s="210">
        <f t="shared" si="39"/>
        <v>40056</v>
      </c>
      <c r="B131" s="36">
        <v>26</v>
      </c>
      <c r="C131" s="161">
        <f t="shared" si="44"/>
        <v>18</v>
      </c>
      <c r="D131" s="209">
        <f t="shared" ca="1" si="45"/>
        <v>0</v>
      </c>
      <c r="E131" s="93">
        <f t="shared" si="46"/>
        <v>10</v>
      </c>
      <c r="F131" s="94">
        <f t="shared" si="47"/>
        <v>1</v>
      </c>
      <c r="G131" s="19">
        <f t="shared" ca="1" si="35"/>
        <v>0</v>
      </c>
      <c r="H131" s="202">
        <v>0</v>
      </c>
      <c r="I131" s="216"/>
      <c r="J131" s="19">
        <f t="shared" ca="1" si="51"/>
        <v>60.439999999999984</v>
      </c>
      <c r="K131" s="12">
        <f t="shared" ca="1" si="40"/>
        <v>0.43607503607503595</v>
      </c>
      <c r="L131" s="13"/>
      <c r="M131" s="19">
        <f t="shared" ca="1" si="52"/>
        <v>0</v>
      </c>
      <c r="N131" s="14">
        <f t="shared" si="48"/>
        <v>910</v>
      </c>
      <c r="O131" s="19">
        <f t="shared" si="49"/>
        <v>138.6</v>
      </c>
      <c r="P131" s="19">
        <f t="shared" ca="1" si="53"/>
        <v>464.60000000000059</v>
      </c>
      <c r="Q131" s="19">
        <f t="shared" si="55"/>
        <v>57.4</v>
      </c>
      <c r="R131" s="19">
        <f t="shared" si="55"/>
        <v>384</v>
      </c>
      <c r="S131" s="19">
        <f t="shared" ca="1" si="42"/>
        <v>17.999999999999996</v>
      </c>
      <c r="T131" s="161"/>
      <c r="U131" s="251">
        <f t="shared" si="50"/>
        <v>0.5</v>
      </c>
      <c r="X131" s="161"/>
      <c r="Y131" s="161"/>
      <c r="Z131" s="161"/>
      <c r="AA131" s="161"/>
      <c r="AB131" s="161"/>
      <c r="AC131" s="161"/>
      <c r="AD131" s="161"/>
      <c r="AE131" s="161"/>
      <c r="AF131" s="161"/>
      <c r="AG131" s="161"/>
      <c r="AH131" s="161"/>
      <c r="AI131" s="161"/>
      <c r="AJ131" s="161"/>
      <c r="AK131" s="161"/>
      <c r="AL131" s="161"/>
      <c r="AM131" s="161"/>
      <c r="AN131" s="161"/>
      <c r="AO131" s="161"/>
      <c r="AP131" s="161"/>
      <c r="AQ131" s="161"/>
    </row>
    <row r="132" spans="1:43" x14ac:dyDescent="0.2">
      <c r="A132" s="210">
        <f t="shared" si="39"/>
        <v>40057</v>
      </c>
      <c r="B132" s="36">
        <v>23</v>
      </c>
      <c r="C132" s="161">
        <f t="shared" si="44"/>
        <v>18</v>
      </c>
      <c r="D132" s="209">
        <f t="shared" ca="1" si="45"/>
        <v>0</v>
      </c>
      <c r="E132" s="93">
        <f t="shared" si="46"/>
        <v>11</v>
      </c>
      <c r="F132" s="94">
        <f t="shared" si="47"/>
        <v>1</v>
      </c>
      <c r="G132" s="19">
        <f t="shared" ca="1" si="35"/>
        <v>0</v>
      </c>
      <c r="H132" s="202">
        <v>0</v>
      </c>
      <c r="I132" s="216"/>
      <c r="J132" s="19">
        <f t="shared" ca="1" si="51"/>
        <v>60.439999999999984</v>
      </c>
      <c r="K132" s="12">
        <f t="shared" ca="1" si="40"/>
        <v>0.43607503607503595</v>
      </c>
      <c r="L132" s="13"/>
      <c r="M132" s="19">
        <f t="shared" ca="1" si="52"/>
        <v>0</v>
      </c>
      <c r="N132" s="14">
        <f t="shared" si="48"/>
        <v>910</v>
      </c>
      <c r="O132" s="19">
        <f t="shared" si="49"/>
        <v>138.6</v>
      </c>
      <c r="P132" s="19">
        <f t="shared" ca="1" si="53"/>
        <v>464.60000000000059</v>
      </c>
      <c r="Q132" s="19">
        <f t="shared" si="55"/>
        <v>57.4</v>
      </c>
      <c r="R132" s="19">
        <f t="shared" si="55"/>
        <v>384</v>
      </c>
      <c r="S132" s="19">
        <f t="shared" ca="1" si="42"/>
        <v>17.999999999999996</v>
      </c>
      <c r="T132" s="161"/>
      <c r="U132" s="251">
        <f t="shared" si="50"/>
        <v>0.5</v>
      </c>
      <c r="X132" s="161"/>
      <c r="Y132" s="161"/>
      <c r="Z132" s="161"/>
      <c r="AA132" s="161"/>
      <c r="AB132" s="161"/>
      <c r="AC132" s="161"/>
      <c r="AD132" s="161"/>
      <c r="AE132" s="161"/>
      <c r="AF132" s="161"/>
      <c r="AG132" s="161"/>
      <c r="AH132" s="161"/>
      <c r="AI132" s="161"/>
      <c r="AJ132" s="161"/>
      <c r="AK132" s="161"/>
      <c r="AL132" s="161"/>
      <c r="AM132" s="161"/>
      <c r="AN132" s="161"/>
      <c r="AO132" s="161"/>
      <c r="AP132" s="161"/>
      <c r="AQ132" s="161"/>
    </row>
    <row r="133" spans="1:43" x14ac:dyDescent="0.2">
      <c r="A133" s="210">
        <f t="shared" si="39"/>
        <v>40058</v>
      </c>
      <c r="B133" s="36">
        <v>21</v>
      </c>
      <c r="C133" s="161">
        <f t="shared" si="44"/>
        <v>18</v>
      </c>
      <c r="D133" s="209">
        <f t="shared" ca="1" si="45"/>
        <v>0</v>
      </c>
      <c r="E133" s="93">
        <f t="shared" si="46"/>
        <v>12</v>
      </c>
      <c r="F133" s="94">
        <f t="shared" si="47"/>
        <v>1</v>
      </c>
      <c r="G133" s="19">
        <f t="shared" ca="1" si="35"/>
        <v>0</v>
      </c>
      <c r="H133" s="202">
        <v>0</v>
      </c>
      <c r="I133" s="216"/>
      <c r="J133" s="19">
        <f t="shared" ca="1" si="51"/>
        <v>60.439999999999984</v>
      </c>
      <c r="K133" s="12">
        <f t="shared" ca="1" si="40"/>
        <v>0.43607503607503595</v>
      </c>
      <c r="L133" s="13"/>
      <c r="M133" s="19">
        <f t="shared" ca="1" si="52"/>
        <v>0</v>
      </c>
      <c r="N133" s="14">
        <f t="shared" si="48"/>
        <v>910</v>
      </c>
      <c r="O133" s="19">
        <f t="shared" si="49"/>
        <v>138.6</v>
      </c>
      <c r="P133" s="19">
        <f t="shared" ca="1" si="53"/>
        <v>464.60000000000059</v>
      </c>
      <c r="Q133" s="19">
        <f t="shared" si="55"/>
        <v>57.4</v>
      </c>
      <c r="R133" s="19">
        <f t="shared" si="55"/>
        <v>384</v>
      </c>
      <c r="S133" s="19">
        <f t="shared" ca="1" si="42"/>
        <v>17.999999999999996</v>
      </c>
      <c r="T133" s="161"/>
      <c r="U133" s="251">
        <f t="shared" si="50"/>
        <v>0.5</v>
      </c>
      <c r="X133" s="161"/>
      <c r="Y133" s="161"/>
      <c r="Z133" s="161"/>
      <c r="AA133" s="161"/>
      <c r="AB133" s="161"/>
      <c r="AC133" s="161"/>
      <c r="AD133" s="161"/>
      <c r="AE133" s="161"/>
      <c r="AF133" s="161"/>
      <c r="AG133" s="161"/>
      <c r="AH133" s="161"/>
      <c r="AI133" s="161"/>
      <c r="AJ133" s="161"/>
      <c r="AK133" s="161"/>
      <c r="AL133" s="161"/>
      <c r="AM133" s="161"/>
      <c r="AN133" s="161"/>
      <c r="AO133" s="161"/>
      <c r="AP133" s="161"/>
      <c r="AQ133" s="161"/>
    </row>
    <row r="134" spans="1:43" x14ac:dyDescent="0.2">
      <c r="A134" s="210">
        <f t="shared" si="39"/>
        <v>40059</v>
      </c>
      <c r="B134" s="36">
        <v>22</v>
      </c>
      <c r="C134" s="161">
        <f t="shared" si="44"/>
        <v>18</v>
      </c>
      <c r="D134" s="209">
        <f t="shared" ca="1" si="45"/>
        <v>0</v>
      </c>
      <c r="E134" s="93">
        <f t="shared" si="46"/>
        <v>13</v>
      </c>
      <c r="F134" s="94">
        <f t="shared" si="47"/>
        <v>1</v>
      </c>
      <c r="G134" s="19">
        <f t="shared" ca="1" si="35"/>
        <v>0</v>
      </c>
      <c r="H134" s="202">
        <v>0</v>
      </c>
      <c r="I134" s="216"/>
      <c r="J134" s="19">
        <f t="shared" ca="1" si="51"/>
        <v>60.439999999999984</v>
      </c>
      <c r="K134" s="12">
        <f t="shared" ca="1" si="40"/>
        <v>0.43607503607503595</v>
      </c>
      <c r="L134" s="13"/>
      <c r="M134" s="19">
        <f t="shared" ca="1" si="52"/>
        <v>0</v>
      </c>
      <c r="N134" s="14">
        <f t="shared" si="48"/>
        <v>910</v>
      </c>
      <c r="O134" s="19">
        <f t="shared" si="49"/>
        <v>138.6</v>
      </c>
      <c r="P134" s="19">
        <f t="shared" ca="1" si="53"/>
        <v>464.60000000000059</v>
      </c>
      <c r="Q134" s="19">
        <f t="shared" si="55"/>
        <v>57.4</v>
      </c>
      <c r="R134" s="19">
        <f t="shared" si="55"/>
        <v>384</v>
      </c>
      <c r="S134" s="19">
        <f t="shared" ca="1" si="42"/>
        <v>17.999999999999996</v>
      </c>
      <c r="T134" s="161"/>
      <c r="U134" s="251">
        <f t="shared" si="50"/>
        <v>0.5</v>
      </c>
      <c r="X134" s="161"/>
      <c r="Y134" s="161"/>
      <c r="Z134" s="161"/>
      <c r="AA134" s="161"/>
      <c r="AB134" s="161"/>
      <c r="AC134" s="161"/>
      <c r="AD134" s="161"/>
      <c r="AE134" s="161"/>
      <c r="AF134" s="161"/>
      <c r="AG134" s="161"/>
      <c r="AH134" s="161"/>
      <c r="AI134" s="161"/>
      <c r="AJ134" s="161"/>
      <c r="AK134" s="161"/>
      <c r="AL134" s="161"/>
      <c r="AM134" s="161"/>
      <c r="AN134" s="161"/>
      <c r="AO134" s="161"/>
      <c r="AP134" s="161"/>
      <c r="AQ134" s="161"/>
    </row>
    <row r="135" spans="1:43" x14ac:dyDescent="0.2">
      <c r="A135" s="210">
        <f t="shared" si="39"/>
        <v>40060</v>
      </c>
      <c r="B135" s="36">
        <v>24</v>
      </c>
      <c r="C135" s="161">
        <f t="shared" si="44"/>
        <v>18</v>
      </c>
      <c r="D135" s="209">
        <f t="shared" ca="1" si="45"/>
        <v>0</v>
      </c>
      <c r="E135" s="93">
        <f t="shared" si="46"/>
        <v>14</v>
      </c>
      <c r="F135" s="94">
        <f t="shared" si="47"/>
        <v>1</v>
      </c>
      <c r="G135" s="19">
        <f t="shared" ca="1" si="35"/>
        <v>0</v>
      </c>
      <c r="H135" s="202">
        <v>0</v>
      </c>
      <c r="I135" s="216"/>
      <c r="J135" s="19">
        <f t="shared" ca="1" si="51"/>
        <v>60.439999999999984</v>
      </c>
      <c r="K135" s="12">
        <f t="shared" ca="1" si="40"/>
        <v>0.43607503607503595</v>
      </c>
      <c r="L135" s="13"/>
      <c r="M135" s="19">
        <f t="shared" ca="1" si="52"/>
        <v>0</v>
      </c>
      <c r="N135" s="14">
        <f t="shared" si="48"/>
        <v>910</v>
      </c>
      <c r="O135" s="19">
        <f t="shared" si="49"/>
        <v>138.6</v>
      </c>
      <c r="P135" s="19">
        <f t="shared" ca="1" si="53"/>
        <v>464.60000000000059</v>
      </c>
      <c r="Q135" s="19">
        <f t="shared" si="55"/>
        <v>57.4</v>
      </c>
      <c r="R135" s="19">
        <f t="shared" si="55"/>
        <v>384</v>
      </c>
      <c r="S135" s="19">
        <f t="shared" ca="1" si="42"/>
        <v>17.999999999999996</v>
      </c>
      <c r="T135" s="161"/>
      <c r="U135" s="251">
        <f t="shared" si="50"/>
        <v>0.5</v>
      </c>
      <c r="X135" s="161"/>
      <c r="Y135" s="161"/>
      <c r="Z135" s="161"/>
      <c r="AA135" s="161"/>
      <c r="AB135" s="161"/>
      <c r="AC135" s="161"/>
      <c r="AD135" s="161"/>
      <c r="AE135" s="161"/>
      <c r="AF135" s="161"/>
      <c r="AG135" s="161"/>
      <c r="AH135" s="161"/>
      <c r="AI135" s="161"/>
      <c r="AJ135" s="161"/>
      <c r="AK135" s="161"/>
      <c r="AL135" s="161"/>
      <c r="AM135" s="161"/>
      <c r="AN135" s="161"/>
      <c r="AO135" s="161"/>
      <c r="AP135" s="161"/>
      <c r="AQ135" s="161"/>
    </row>
    <row r="136" spans="1:43" x14ac:dyDescent="0.2">
      <c r="A136" s="210">
        <f t="shared" si="39"/>
        <v>40061</v>
      </c>
      <c r="B136" s="36">
        <v>24</v>
      </c>
      <c r="C136" s="161">
        <f t="shared" ref="C136:C161" si="56">IF(A136&lt;Emergence,0,INT((A136-Emergence)/7)+1)</f>
        <v>18</v>
      </c>
      <c r="D136" s="209">
        <f t="shared" ref="D136:D161" ca="1" si="57">IF(C136&gt;0,IF(K135&lt;=SWDPcritical,1,((1-K135)/(1-SWDPcritical)))*VLOOKUP(B136,INDIRECT(Crop),C136+1),0)</f>
        <v>0</v>
      </c>
      <c r="E136" s="93">
        <f t="shared" ref="E136:E161" si="58">IF(A136&lt;Alfalfa_Cut_1,"Uncut",A136-INDEX(Alfalfa_Cuts,1,MATCH(A136,Alfalfa_Cuts,1)))</f>
        <v>15</v>
      </c>
      <c r="F136" s="94">
        <f t="shared" ref="F136:F161" si="59">IF(AND(Crop="Alfalfa",AND(E136&gt;=0,E136&lt;=tacr)),((1-Kacr0)*(E136/tacr)+Kacr0),1)</f>
        <v>1</v>
      </c>
      <c r="G136" s="19">
        <f t="shared" ca="1" si="35"/>
        <v>0</v>
      </c>
      <c r="H136" s="202">
        <v>0</v>
      </c>
      <c r="I136" s="216"/>
      <c r="J136" s="19">
        <f t="shared" ca="1" si="51"/>
        <v>60.439999999999984</v>
      </c>
      <c r="K136" s="12">
        <f t="shared" ca="1" si="40"/>
        <v>0.43607503607503595</v>
      </c>
      <c r="L136" s="13"/>
      <c r="M136" s="19">
        <f t="shared" ca="1" si="52"/>
        <v>0</v>
      </c>
      <c r="N136" s="14">
        <f t="shared" ref="N136:N161" si="60">IF(VLOOKUP(Crop,CropInfo,4,FALSE)=1,VLOOKUP(Crop,CropInfo,3,FALSE),IF(A136&lt;=Emergence,RZinitial,IF(AND(A136&gt;Emergence,C136&lt;VLOOKUP(Crop,CropInfo,4,FALSE)),N135+(VLOOKUP(Crop,CropInfo,3,FALSE)-RZinitial)/((VLOOKUP(Crop,CropInfo,4,FALSE)-1)*7),VLOOKUP(Crop,CropInfo,3,FALSE))))</f>
        <v>910</v>
      </c>
      <c r="O136" s="19">
        <f t="shared" ref="O136:O161" si="61">IF(N136=MAX(Zbj),VLOOKUP(N136,AWHCsite,6),((N136-VLOOKUP((MATCH(N136,Zbj,1)-1),SoilProp,3))/(VLOOKUP(MATCH(N136,Zbj,1),SoilProp,3)-VLOOKUP((MATCH(N136,Zbj,1)-1),SoilProp,3)))*(VLOOKUP(MATCH(N136,Zbj,1),SoilProp,8)-VLOOKUP((MATCH(N136,Zbj,1)-1),SoilProp,8))+VLOOKUP((MATCH(N136,Zbj,1)-1),SoilProp,8))</f>
        <v>138.6</v>
      </c>
      <c r="P136" s="19">
        <f t="shared" ca="1" si="53"/>
        <v>464.60000000000059</v>
      </c>
      <c r="Q136" s="19">
        <f t="shared" si="55"/>
        <v>57.4</v>
      </c>
      <c r="R136" s="19">
        <f t="shared" si="55"/>
        <v>384</v>
      </c>
      <c r="S136" s="19">
        <f t="shared" ca="1" si="42"/>
        <v>17.999999999999996</v>
      </c>
      <c r="T136" s="161"/>
      <c r="U136" s="251">
        <f t="shared" ref="U136:U161" si="62">MAD</f>
        <v>0.5</v>
      </c>
      <c r="X136" s="161"/>
      <c r="Y136" s="161"/>
      <c r="Z136" s="161"/>
      <c r="AA136" s="161"/>
      <c r="AB136" s="161"/>
      <c r="AC136" s="161"/>
      <c r="AD136" s="161"/>
      <c r="AE136" s="161"/>
      <c r="AF136" s="161"/>
      <c r="AG136" s="161"/>
      <c r="AH136" s="161"/>
      <c r="AI136" s="161"/>
      <c r="AJ136" s="161"/>
      <c r="AK136" s="161"/>
      <c r="AL136" s="161"/>
      <c r="AM136" s="161"/>
      <c r="AN136" s="161"/>
      <c r="AO136" s="161"/>
      <c r="AP136" s="161"/>
      <c r="AQ136" s="161"/>
    </row>
    <row r="137" spans="1:43" x14ac:dyDescent="0.2">
      <c r="A137" s="210">
        <f t="shared" si="39"/>
        <v>40062</v>
      </c>
      <c r="B137" s="36">
        <v>28</v>
      </c>
      <c r="C137" s="161">
        <f t="shared" si="56"/>
        <v>19</v>
      </c>
      <c r="D137" s="209">
        <f t="shared" ca="1" si="57"/>
        <v>0</v>
      </c>
      <c r="E137" s="93">
        <f t="shared" si="58"/>
        <v>16</v>
      </c>
      <c r="F137" s="94">
        <f t="shared" si="59"/>
        <v>1</v>
      </c>
      <c r="G137" s="19">
        <f t="shared" ref="G137:G161" ca="1" si="63">D137*F137</f>
        <v>0</v>
      </c>
      <c r="H137" s="202">
        <v>0</v>
      </c>
      <c r="I137" s="216"/>
      <c r="J137" s="19">
        <f t="shared" ref="J137:J161" ca="1" si="64">IF(L137&lt;&gt;"",L137*O137,J136+IF(Crop="Alfalfa",G137,D137)+M137-H137-I137)</f>
        <v>60.439999999999984</v>
      </c>
      <c r="K137" s="12">
        <f t="shared" ca="1" si="40"/>
        <v>0.43607503607503595</v>
      </c>
      <c r="L137" s="13"/>
      <c r="M137" s="19">
        <f t="shared" ref="M137:M161" ca="1" si="65">IF((J136+IF(Crop="Alfalfa",G137,D137)-H137-I137)&lt;0,-J136-IF(Crop="Alfalfa",G137,D137)+H137+I137,0)</f>
        <v>0</v>
      </c>
      <c r="N137" s="14">
        <f t="shared" si="60"/>
        <v>910</v>
      </c>
      <c r="O137" s="19">
        <f t="shared" si="61"/>
        <v>138.6</v>
      </c>
      <c r="P137" s="19">
        <f t="shared" ref="P137:P161" ca="1" si="66">P136+IF(Crop="Alfalfa",G137,D137)</f>
        <v>464.60000000000059</v>
      </c>
      <c r="Q137" s="19">
        <f t="shared" si="55"/>
        <v>57.4</v>
      </c>
      <c r="R137" s="19">
        <f t="shared" si="55"/>
        <v>384</v>
      </c>
      <c r="S137" s="19">
        <f t="shared" ca="1" si="42"/>
        <v>17.999999999999996</v>
      </c>
      <c r="T137" s="161"/>
      <c r="U137" s="251">
        <f t="shared" si="62"/>
        <v>0.5</v>
      </c>
      <c r="X137" s="161"/>
      <c r="Y137" s="161"/>
      <c r="Z137" s="161"/>
      <c r="AA137" s="161"/>
      <c r="AB137" s="161"/>
      <c r="AC137" s="161"/>
      <c r="AD137" s="161"/>
      <c r="AE137" s="161"/>
      <c r="AF137" s="161"/>
      <c r="AG137" s="161"/>
      <c r="AH137" s="161"/>
      <c r="AI137" s="161"/>
      <c r="AJ137" s="161"/>
      <c r="AK137" s="161"/>
      <c r="AL137" s="161"/>
      <c r="AM137" s="161"/>
      <c r="AN137" s="161"/>
      <c r="AO137" s="161"/>
      <c r="AP137" s="161"/>
      <c r="AQ137" s="161"/>
    </row>
    <row r="138" spans="1:43" x14ac:dyDescent="0.2">
      <c r="A138" s="210">
        <f t="shared" ref="A138:A159" si="67">A137+1</f>
        <v>40063</v>
      </c>
      <c r="B138" s="36">
        <v>27</v>
      </c>
      <c r="C138" s="161">
        <f t="shared" si="56"/>
        <v>19</v>
      </c>
      <c r="D138" s="209">
        <f t="shared" ca="1" si="57"/>
        <v>0</v>
      </c>
      <c r="E138" s="93">
        <f t="shared" si="58"/>
        <v>17</v>
      </c>
      <c r="F138" s="94">
        <f t="shared" si="59"/>
        <v>1</v>
      </c>
      <c r="G138" s="19">
        <f t="shared" ca="1" si="63"/>
        <v>0</v>
      </c>
      <c r="H138" s="202">
        <v>0</v>
      </c>
      <c r="I138" s="216"/>
      <c r="J138" s="19">
        <f t="shared" ca="1" si="64"/>
        <v>60.439999999999984</v>
      </c>
      <c r="K138" s="12">
        <f t="shared" ref="K138:K159" ca="1" si="68">J138/O138</f>
        <v>0.43607503607503595</v>
      </c>
      <c r="L138" s="13"/>
      <c r="M138" s="19">
        <f t="shared" ca="1" si="65"/>
        <v>0</v>
      </c>
      <c r="N138" s="14">
        <f t="shared" si="60"/>
        <v>910</v>
      </c>
      <c r="O138" s="19">
        <f t="shared" si="61"/>
        <v>138.6</v>
      </c>
      <c r="P138" s="19">
        <f t="shared" ca="1" si="66"/>
        <v>464.60000000000059</v>
      </c>
      <c r="Q138" s="19">
        <f t="shared" ref="Q138:R153" si="69">Q137+H138</f>
        <v>57.4</v>
      </c>
      <c r="R138" s="19">
        <f t="shared" si="69"/>
        <v>384</v>
      </c>
      <c r="S138" s="19">
        <f t="shared" ref="S138:S161" ca="1" si="70">S137+M138</f>
        <v>17.999999999999996</v>
      </c>
      <c r="T138" s="161"/>
      <c r="U138" s="251">
        <f t="shared" si="62"/>
        <v>0.5</v>
      </c>
      <c r="X138" s="161"/>
      <c r="Y138" s="161"/>
      <c r="Z138" s="161"/>
      <c r="AA138" s="161"/>
      <c r="AB138" s="161"/>
      <c r="AC138" s="161"/>
      <c r="AD138" s="161"/>
      <c r="AE138" s="161"/>
      <c r="AF138" s="161"/>
      <c r="AG138" s="161"/>
      <c r="AH138" s="161"/>
      <c r="AI138" s="161"/>
      <c r="AJ138" s="161"/>
      <c r="AK138" s="161"/>
      <c r="AL138" s="161"/>
      <c r="AM138" s="161"/>
      <c r="AN138" s="161"/>
      <c r="AO138" s="161"/>
      <c r="AP138" s="161"/>
      <c r="AQ138" s="161"/>
    </row>
    <row r="139" spans="1:43" x14ac:dyDescent="0.2">
      <c r="A139" s="210">
        <f t="shared" si="67"/>
        <v>40064</v>
      </c>
      <c r="B139" s="36">
        <v>19</v>
      </c>
      <c r="C139" s="161">
        <f t="shared" si="56"/>
        <v>19</v>
      </c>
      <c r="D139" s="209">
        <f t="shared" ca="1" si="57"/>
        <v>0</v>
      </c>
      <c r="E139" s="93">
        <f t="shared" si="58"/>
        <v>18</v>
      </c>
      <c r="F139" s="94">
        <f t="shared" si="59"/>
        <v>1</v>
      </c>
      <c r="G139" s="19">
        <f t="shared" ca="1" si="63"/>
        <v>0</v>
      </c>
      <c r="H139" s="202">
        <v>0</v>
      </c>
      <c r="I139" s="216"/>
      <c r="J139" s="19">
        <f t="shared" ca="1" si="64"/>
        <v>60.439999999999984</v>
      </c>
      <c r="K139" s="12">
        <f t="shared" ca="1" si="68"/>
        <v>0.43607503607503595</v>
      </c>
      <c r="L139" s="13"/>
      <c r="M139" s="19">
        <f t="shared" ca="1" si="65"/>
        <v>0</v>
      </c>
      <c r="N139" s="14">
        <f t="shared" si="60"/>
        <v>910</v>
      </c>
      <c r="O139" s="19">
        <f t="shared" si="61"/>
        <v>138.6</v>
      </c>
      <c r="P139" s="19">
        <f t="shared" ca="1" si="66"/>
        <v>464.60000000000059</v>
      </c>
      <c r="Q139" s="19">
        <f t="shared" si="69"/>
        <v>57.4</v>
      </c>
      <c r="R139" s="19">
        <f t="shared" si="69"/>
        <v>384</v>
      </c>
      <c r="S139" s="19">
        <f t="shared" ca="1" si="70"/>
        <v>17.999999999999996</v>
      </c>
      <c r="T139" s="161"/>
      <c r="U139" s="251">
        <f t="shared" si="62"/>
        <v>0.5</v>
      </c>
      <c r="X139" s="161"/>
      <c r="Y139" s="161"/>
      <c r="Z139" s="161"/>
      <c r="AA139" s="161"/>
      <c r="AB139" s="161"/>
      <c r="AC139" s="161"/>
      <c r="AD139" s="161"/>
      <c r="AE139" s="161"/>
      <c r="AF139" s="161"/>
      <c r="AG139" s="161"/>
      <c r="AH139" s="161"/>
      <c r="AI139" s="161"/>
      <c r="AJ139" s="161"/>
      <c r="AK139" s="161"/>
      <c r="AL139" s="161"/>
      <c r="AM139" s="161"/>
      <c r="AN139" s="161"/>
      <c r="AO139" s="161"/>
      <c r="AP139" s="161"/>
      <c r="AQ139" s="161"/>
    </row>
    <row r="140" spans="1:43" x14ac:dyDescent="0.2">
      <c r="A140" s="210">
        <f t="shared" si="67"/>
        <v>40065</v>
      </c>
      <c r="B140" s="36">
        <v>19</v>
      </c>
      <c r="C140" s="161">
        <f t="shared" si="56"/>
        <v>19</v>
      </c>
      <c r="D140" s="209">
        <f t="shared" ca="1" si="57"/>
        <v>0</v>
      </c>
      <c r="E140" s="93">
        <f t="shared" si="58"/>
        <v>19</v>
      </c>
      <c r="F140" s="94">
        <f t="shared" si="59"/>
        <v>1</v>
      </c>
      <c r="G140" s="19">
        <f t="shared" ca="1" si="63"/>
        <v>0</v>
      </c>
      <c r="H140" s="202">
        <v>0</v>
      </c>
      <c r="I140" s="216"/>
      <c r="J140" s="19">
        <f t="shared" ca="1" si="64"/>
        <v>60.439999999999984</v>
      </c>
      <c r="K140" s="12">
        <f t="shared" ca="1" si="68"/>
        <v>0.43607503607503595</v>
      </c>
      <c r="L140" s="13"/>
      <c r="M140" s="19">
        <f t="shared" ca="1" si="65"/>
        <v>0</v>
      </c>
      <c r="N140" s="14">
        <f t="shared" si="60"/>
        <v>910</v>
      </c>
      <c r="O140" s="19">
        <f t="shared" si="61"/>
        <v>138.6</v>
      </c>
      <c r="P140" s="19">
        <f t="shared" ca="1" si="66"/>
        <v>464.60000000000059</v>
      </c>
      <c r="Q140" s="19">
        <f t="shared" si="69"/>
        <v>57.4</v>
      </c>
      <c r="R140" s="19">
        <f t="shared" si="69"/>
        <v>384</v>
      </c>
      <c r="S140" s="19">
        <f t="shared" ca="1" si="70"/>
        <v>17.999999999999996</v>
      </c>
      <c r="T140" s="161"/>
      <c r="U140" s="251">
        <f t="shared" si="62"/>
        <v>0.5</v>
      </c>
      <c r="X140" s="161"/>
      <c r="Y140" s="161"/>
      <c r="Z140" s="161"/>
      <c r="AA140" s="161"/>
      <c r="AB140" s="161"/>
      <c r="AC140" s="161"/>
      <c r="AD140" s="161"/>
      <c r="AE140" s="161"/>
      <c r="AF140" s="161"/>
      <c r="AG140" s="161"/>
      <c r="AH140" s="161"/>
      <c r="AI140" s="161"/>
      <c r="AJ140" s="161"/>
      <c r="AK140" s="161"/>
      <c r="AL140" s="161"/>
      <c r="AM140" s="161"/>
      <c r="AN140" s="161"/>
      <c r="AO140" s="161"/>
      <c r="AP140" s="161"/>
      <c r="AQ140" s="161"/>
    </row>
    <row r="141" spans="1:43" x14ac:dyDescent="0.2">
      <c r="A141" s="210">
        <f t="shared" si="67"/>
        <v>40066</v>
      </c>
      <c r="B141" s="36">
        <v>22</v>
      </c>
      <c r="C141" s="161">
        <f t="shared" si="56"/>
        <v>19</v>
      </c>
      <c r="D141" s="209">
        <f t="shared" ca="1" si="57"/>
        <v>0</v>
      </c>
      <c r="E141" s="93">
        <f t="shared" si="58"/>
        <v>20</v>
      </c>
      <c r="F141" s="94">
        <f t="shared" si="59"/>
        <v>1</v>
      </c>
      <c r="G141" s="19">
        <f t="shared" ca="1" si="63"/>
        <v>0</v>
      </c>
      <c r="H141" s="202">
        <v>0</v>
      </c>
      <c r="I141" s="216"/>
      <c r="J141" s="19">
        <f t="shared" ca="1" si="64"/>
        <v>60.439999999999984</v>
      </c>
      <c r="K141" s="12">
        <f t="shared" ca="1" si="68"/>
        <v>0.43607503607503595</v>
      </c>
      <c r="L141" s="13"/>
      <c r="M141" s="19">
        <f t="shared" ca="1" si="65"/>
        <v>0</v>
      </c>
      <c r="N141" s="14">
        <f t="shared" si="60"/>
        <v>910</v>
      </c>
      <c r="O141" s="19">
        <f t="shared" si="61"/>
        <v>138.6</v>
      </c>
      <c r="P141" s="19">
        <f t="shared" ca="1" si="66"/>
        <v>464.60000000000059</v>
      </c>
      <c r="Q141" s="19">
        <f t="shared" si="69"/>
        <v>57.4</v>
      </c>
      <c r="R141" s="19">
        <f t="shared" si="69"/>
        <v>384</v>
      </c>
      <c r="S141" s="19">
        <f t="shared" ca="1" si="70"/>
        <v>17.999999999999996</v>
      </c>
      <c r="T141" s="161"/>
      <c r="U141" s="251">
        <f t="shared" si="62"/>
        <v>0.5</v>
      </c>
      <c r="X141" s="161"/>
      <c r="Y141" s="161"/>
      <c r="Z141" s="161"/>
      <c r="AA141" s="161"/>
      <c r="AB141" s="161"/>
      <c r="AC141" s="161"/>
      <c r="AD141" s="161"/>
      <c r="AE141" s="161"/>
      <c r="AF141" s="161"/>
      <c r="AG141" s="161"/>
      <c r="AH141" s="161"/>
      <c r="AI141" s="161"/>
      <c r="AJ141" s="161"/>
      <c r="AK141" s="161"/>
      <c r="AL141" s="161"/>
      <c r="AM141" s="161"/>
      <c r="AN141" s="161"/>
      <c r="AO141" s="161"/>
      <c r="AP141" s="161"/>
      <c r="AQ141" s="161"/>
    </row>
    <row r="142" spans="1:43" x14ac:dyDescent="0.2">
      <c r="A142" s="210">
        <f t="shared" si="67"/>
        <v>40067</v>
      </c>
      <c r="B142" s="36">
        <v>23</v>
      </c>
      <c r="C142" s="161">
        <f t="shared" si="56"/>
        <v>19</v>
      </c>
      <c r="D142" s="209">
        <f t="shared" ca="1" si="57"/>
        <v>0</v>
      </c>
      <c r="E142" s="93">
        <f t="shared" si="58"/>
        <v>21</v>
      </c>
      <c r="F142" s="94">
        <f t="shared" si="59"/>
        <v>1</v>
      </c>
      <c r="G142" s="19">
        <f t="shared" ca="1" si="63"/>
        <v>0</v>
      </c>
      <c r="H142" s="202">
        <v>0</v>
      </c>
      <c r="I142" s="216"/>
      <c r="J142" s="19">
        <f t="shared" ca="1" si="64"/>
        <v>60.439999999999984</v>
      </c>
      <c r="K142" s="12">
        <f t="shared" ca="1" si="68"/>
        <v>0.43607503607503595</v>
      </c>
      <c r="L142" s="13"/>
      <c r="M142" s="19">
        <f t="shared" ca="1" si="65"/>
        <v>0</v>
      </c>
      <c r="N142" s="14">
        <f t="shared" si="60"/>
        <v>910</v>
      </c>
      <c r="O142" s="19">
        <f t="shared" si="61"/>
        <v>138.6</v>
      </c>
      <c r="P142" s="19">
        <f t="shared" ca="1" si="66"/>
        <v>464.60000000000059</v>
      </c>
      <c r="Q142" s="19">
        <f t="shared" si="69"/>
        <v>57.4</v>
      </c>
      <c r="R142" s="19">
        <f t="shared" si="69"/>
        <v>384</v>
      </c>
      <c r="S142" s="19">
        <f t="shared" ca="1" si="70"/>
        <v>17.999999999999996</v>
      </c>
      <c r="T142" s="161"/>
      <c r="U142" s="251">
        <f t="shared" si="62"/>
        <v>0.5</v>
      </c>
      <c r="X142" s="161"/>
      <c r="Y142" s="161"/>
      <c r="Z142" s="161"/>
      <c r="AA142" s="161"/>
      <c r="AB142" s="161"/>
      <c r="AC142" s="161"/>
      <c r="AD142" s="161"/>
      <c r="AE142" s="161"/>
      <c r="AF142" s="161"/>
      <c r="AG142" s="161"/>
      <c r="AH142" s="161"/>
      <c r="AI142" s="161"/>
      <c r="AJ142" s="161"/>
      <c r="AK142" s="161"/>
      <c r="AL142" s="161"/>
      <c r="AM142" s="161"/>
      <c r="AN142" s="161"/>
      <c r="AO142" s="161"/>
      <c r="AP142" s="161"/>
      <c r="AQ142" s="161"/>
    </row>
    <row r="143" spans="1:43" x14ac:dyDescent="0.2">
      <c r="A143" s="210">
        <f t="shared" si="67"/>
        <v>40068</v>
      </c>
      <c r="B143" s="36">
        <v>22</v>
      </c>
      <c r="C143" s="161">
        <f t="shared" si="56"/>
        <v>19</v>
      </c>
      <c r="D143" s="209">
        <f t="shared" ca="1" si="57"/>
        <v>0</v>
      </c>
      <c r="E143" s="93">
        <f t="shared" si="58"/>
        <v>22</v>
      </c>
      <c r="F143" s="94">
        <f t="shared" si="59"/>
        <v>1</v>
      </c>
      <c r="G143" s="19">
        <f t="shared" ca="1" si="63"/>
        <v>0</v>
      </c>
      <c r="H143" s="202">
        <v>0</v>
      </c>
      <c r="I143" s="216"/>
      <c r="J143" s="19">
        <f t="shared" ca="1" si="64"/>
        <v>60.439999999999984</v>
      </c>
      <c r="K143" s="12">
        <f t="shared" ca="1" si="68"/>
        <v>0.43607503607503595</v>
      </c>
      <c r="L143" s="13"/>
      <c r="M143" s="19">
        <f t="shared" ca="1" si="65"/>
        <v>0</v>
      </c>
      <c r="N143" s="14">
        <f t="shared" si="60"/>
        <v>910</v>
      </c>
      <c r="O143" s="19">
        <f t="shared" si="61"/>
        <v>138.6</v>
      </c>
      <c r="P143" s="19">
        <f t="shared" ca="1" si="66"/>
        <v>464.60000000000059</v>
      </c>
      <c r="Q143" s="19">
        <f t="shared" si="69"/>
        <v>57.4</v>
      </c>
      <c r="R143" s="19">
        <f t="shared" si="69"/>
        <v>384</v>
      </c>
      <c r="S143" s="19">
        <f t="shared" ca="1" si="70"/>
        <v>17.999999999999996</v>
      </c>
      <c r="T143" s="161"/>
      <c r="U143" s="251">
        <f t="shared" si="62"/>
        <v>0.5</v>
      </c>
      <c r="X143" s="161"/>
      <c r="Y143" s="161"/>
      <c r="Z143" s="161"/>
      <c r="AA143" s="161"/>
      <c r="AB143" s="161"/>
      <c r="AC143" s="161"/>
      <c r="AD143" s="161"/>
      <c r="AE143" s="161"/>
      <c r="AF143" s="161"/>
      <c r="AG143" s="161"/>
      <c r="AH143" s="161"/>
      <c r="AI143" s="161"/>
      <c r="AJ143" s="161"/>
      <c r="AK143" s="161"/>
      <c r="AL143" s="161"/>
      <c r="AM143" s="161"/>
      <c r="AN143" s="161"/>
      <c r="AO143" s="161"/>
      <c r="AP143" s="161"/>
      <c r="AQ143" s="161"/>
    </row>
    <row r="144" spans="1:43" x14ac:dyDescent="0.2">
      <c r="A144" s="210">
        <f t="shared" si="67"/>
        <v>40069</v>
      </c>
      <c r="B144" s="36">
        <v>29</v>
      </c>
      <c r="C144" s="161">
        <f t="shared" si="56"/>
        <v>20</v>
      </c>
      <c r="D144" s="209">
        <f t="shared" ca="1" si="57"/>
        <v>0</v>
      </c>
      <c r="E144" s="93">
        <f t="shared" si="58"/>
        <v>23</v>
      </c>
      <c r="F144" s="94">
        <f t="shared" si="59"/>
        <v>1</v>
      </c>
      <c r="G144" s="19">
        <f t="shared" ca="1" si="63"/>
        <v>0</v>
      </c>
      <c r="H144" s="202">
        <v>0</v>
      </c>
      <c r="I144" s="216"/>
      <c r="J144" s="19">
        <f t="shared" ca="1" si="64"/>
        <v>60.439999999999984</v>
      </c>
      <c r="K144" s="12">
        <f t="shared" ca="1" si="68"/>
        <v>0.43607503607503595</v>
      </c>
      <c r="L144" s="13"/>
      <c r="M144" s="19">
        <f t="shared" ca="1" si="65"/>
        <v>0</v>
      </c>
      <c r="N144" s="14">
        <f t="shared" si="60"/>
        <v>910</v>
      </c>
      <c r="O144" s="19">
        <f t="shared" si="61"/>
        <v>138.6</v>
      </c>
      <c r="P144" s="19">
        <f t="shared" ca="1" si="66"/>
        <v>464.60000000000059</v>
      </c>
      <c r="Q144" s="19">
        <f t="shared" si="69"/>
        <v>57.4</v>
      </c>
      <c r="R144" s="19">
        <f t="shared" si="69"/>
        <v>384</v>
      </c>
      <c r="S144" s="19">
        <f t="shared" ca="1" si="70"/>
        <v>17.999999999999996</v>
      </c>
      <c r="T144" s="161"/>
      <c r="U144" s="251">
        <f t="shared" si="62"/>
        <v>0.5</v>
      </c>
      <c r="X144" s="161"/>
      <c r="Y144" s="161"/>
      <c r="Z144" s="161"/>
      <c r="AA144" s="161"/>
      <c r="AB144" s="161"/>
      <c r="AC144" s="161"/>
      <c r="AD144" s="161"/>
      <c r="AE144" s="161"/>
      <c r="AF144" s="161"/>
      <c r="AG144" s="161"/>
      <c r="AH144" s="161"/>
      <c r="AI144" s="161"/>
      <c r="AJ144" s="161"/>
      <c r="AK144" s="161"/>
      <c r="AL144" s="161"/>
      <c r="AM144" s="161"/>
      <c r="AN144" s="161"/>
      <c r="AO144" s="161"/>
      <c r="AP144" s="161"/>
      <c r="AQ144" s="161"/>
    </row>
    <row r="145" spans="1:43" x14ac:dyDescent="0.2">
      <c r="A145" s="210">
        <f t="shared" si="67"/>
        <v>40070</v>
      </c>
      <c r="B145" s="36">
        <v>28</v>
      </c>
      <c r="C145" s="161">
        <f t="shared" si="56"/>
        <v>20</v>
      </c>
      <c r="D145" s="209">
        <f t="shared" ca="1" si="57"/>
        <v>0</v>
      </c>
      <c r="E145" s="93">
        <f t="shared" si="58"/>
        <v>24</v>
      </c>
      <c r="F145" s="94">
        <f t="shared" si="59"/>
        <v>1</v>
      </c>
      <c r="G145" s="19">
        <f t="shared" ca="1" si="63"/>
        <v>0</v>
      </c>
      <c r="H145" s="202">
        <v>0</v>
      </c>
      <c r="I145" s="216"/>
      <c r="J145" s="19">
        <f t="shared" ca="1" si="64"/>
        <v>60.439999999999984</v>
      </c>
      <c r="K145" s="12">
        <f t="shared" ca="1" si="68"/>
        <v>0.43607503607503595</v>
      </c>
      <c r="L145" s="13"/>
      <c r="M145" s="19">
        <f t="shared" ca="1" si="65"/>
        <v>0</v>
      </c>
      <c r="N145" s="14">
        <f t="shared" si="60"/>
        <v>910</v>
      </c>
      <c r="O145" s="19">
        <f t="shared" si="61"/>
        <v>138.6</v>
      </c>
      <c r="P145" s="19">
        <f t="shared" ca="1" si="66"/>
        <v>464.60000000000059</v>
      </c>
      <c r="Q145" s="19">
        <f t="shared" si="69"/>
        <v>57.4</v>
      </c>
      <c r="R145" s="19">
        <f t="shared" si="69"/>
        <v>384</v>
      </c>
      <c r="S145" s="19">
        <f t="shared" ca="1" si="70"/>
        <v>17.999999999999996</v>
      </c>
      <c r="T145" s="161"/>
      <c r="U145" s="251">
        <f t="shared" si="62"/>
        <v>0.5</v>
      </c>
      <c r="X145" s="161"/>
      <c r="Y145" s="161"/>
      <c r="Z145" s="161"/>
      <c r="AA145" s="161"/>
      <c r="AB145" s="161"/>
      <c r="AC145" s="161"/>
      <c r="AD145" s="161"/>
      <c r="AE145" s="161"/>
      <c r="AF145" s="161"/>
      <c r="AG145" s="161"/>
      <c r="AH145" s="161"/>
      <c r="AI145" s="161"/>
      <c r="AJ145" s="161"/>
      <c r="AK145" s="161"/>
      <c r="AL145" s="161"/>
      <c r="AM145" s="161"/>
      <c r="AN145" s="161"/>
      <c r="AO145" s="161"/>
      <c r="AP145" s="161"/>
      <c r="AQ145" s="161"/>
    </row>
    <row r="146" spans="1:43" x14ac:dyDescent="0.2">
      <c r="A146" s="210">
        <f t="shared" si="67"/>
        <v>40071</v>
      </c>
      <c r="B146" s="36">
        <v>26</v>
      </c>
      <c r="C146" s="161">
        <f t="shared" si="56"/>
        <v>20</v>
      </c>
      <c r="D146" s="209">
        <f t="shared" ca="1" si="57"/>
        <v>0</v>
      </c>
      <c r="E146" s="93">
        <f t="shared" si="58"/>
        <v>25</v>
      </c>
      <c r="F146" s="94">
        <f t="shared" si="59"/>
        <v>1</v>
      </c>
      <c r="G146" s="19">
        <f t="shared" ca="1" si="63"/>
        <v>0</v>
      </c>
      <c r="H146" s="202">
        <v>0</v>
      </c>
      <c r="I146" s="216"/>
      <c r="J146" s="19">
        <f t="shared" ca="1" si="64"/>
        <v>60.439999999999984</v>
      </c>
      <c r="K146" s="12">
        <f t="shared" ca="1" si="68"/>
        <v>0.43607503607503595</v>
      </c>
      <c r="L146" s="13"/>
      <c r="M146" s="19">
        <f t="shared" ca="1" si="65"/>
        <v>0</v>
      </c>
      <c r="N146" s="14">
        <f t="shared" si="60"/>
        <v>910</v>
      </c>
      <c r="O146" s="19">
        <f t="shared" si="61"/>
        <v>138.6</v>
      </c>
      <c r="P146" s="19">
        <f t="shared" ca="1" si="66"/>
        <v>464.60000000000059</v>
      </c>
      <c r="Q146" s="19">
        <f t="shared" si="69"/>
        <v>57.4</v>
      </c>
      <c r="R146" s="19">
        <f t="shared" si="69"/>
        <v>384</v>
      </c>
      <c r="S146" s="19">
        <f t="shared" ca="1" si="70"/>
        <v>17.999999999999996</v>
      </c>
      <c r="T146" s="161"/>
      <c r="U146" s="251">
        <f t="shared" si="62"/>
        <v>0.5</v>
      </c>
      <c r="X146" s="161"/>
      <c r="Y146" s="161"/>
      <c r="Z146" s="161"/>
      <c r="AA146" s="161"/>
      <c r="AB146" s="161"/>
      <c r="AC146" s="161"/>
      <c r="AD146" s="161"/>
      <c r="AE146" s="161"/>
      <c r="AF146" s="161"/>
      <c r="AG146" s="161"/>
      <c r="AH146" s="161"/>
      <c r="AI146" s="161"/>
      <c r="AJ146" s="161"/>
      <c r="AK146" s="161"/>
      <c r="AL146" s="161"/>
      <c r="AM146" s="161"/>
      <c r="AN146" s="161"/>
      <c r="AO146" s="161"/>
      <c r="AP146" s="161"/>
      <c r="AQ146" s="161"/>
    </row>
    <row r="147" spans="1:43" x14ac:dyDescent="0.2">
      <c r="A147" s="210">
        <f t="shared" si="67"/>
        <v>40072</v>
      </c>
      <c r="B147" s="36">
        <v>16</v>
      </c>
      <c r="C147" s="161">
        <f t="shared" si="56"/>
        <v>20</v>
      </c>
      <c r="D147" s="209">
        <f t="shared" ca="1" si="57"/>
        <v>0</v>
      </c>
      <c r="E147" s="93">
        <f t="shared" si="58"/>
        <v>26</v>
      </c>
      <c r="F147" s="94">
        <f t="shared" si="59"/>
        <v>1</v>
      </c>
      <c r="G147" s="19">
        <f t="shared" ca="1" si="63"/>
        <v>0</v>
      </c>
      <c r="H147" s="202">
        <v>0</v>
      </c>
      <c r="I147" s="216"/>
      <c r="J147" s="19">
        <f t="shared" ca="1" si="64"/>
        <v>60.439999999999984</v>
      </c>
      <c r="K147" s="12">
        <f t="shared" ca="1" si="68"/>
        <v>0.43607503607503595</v>
      </c>
      <c r="L147" s="13"/>
      <c r="M147" s="19">
        <f t="shared" ca="1" si="65"/>
        <v>0</v>
      </c>
      <c r="N147" s="14">
        <f t="shared" si="60"/>
        <v>910</v>
      </c>
      <c r="O147" s="19">
        <f t="shared" si="61"/>
        <v>138.6</v>
      </c>
      <c r="P147" s="19">
        <f t="shared" ca="1" si="66"/>
        <v>464.60000000000059</v>
      </c>
      <c r="Q147" s="19">
        <f t="shared" si="69"/>
        <v>57.4</v>
      </c>
      <c r="R147" s="19">
        <f t="shared" si="69"/>
        <v>384</v>
      </c>
      <c r="S147" s="19">
        <f t="shared" ca="1" si="70"/>
        <v>17.999999999999996</v>
      </c>
      <c r="T147" s="161"/>
      <c r="U147" s="251">
        <f t="shared" si="62"/>
        <v>0.5</v>
      </c>
      <c r="X147" s="161"/>
      <c r="Y147" s="161"/>
      <c r="Z147" s="161"/>
      <c r="AA147" s="161"/>
      <c r="AB147" s="161"/>
      <c r="AC147" s="161"/>
      <c r="AD147" s="161"/>
      <c r="AE147" s="161"/>
      <c r="AF147" s="161"/>
      <c r="AG147" s="161"/>
      <c r="AH147" s="161"/>
      <c r="AI147" s="161"/>
      <c r="AJ147" s="161"/>
      <c r="AK147" s="161"/>
      <c r="AL147" s="161"/>
      <c r="AM147" s="161"/>
      <c r="AN147" s="161"/>
      <c r="AO147" s="161"/>
      <c r="AP147" s="161"/>
      <c r="AQ147" s="161"/>
    </row>
    <row r="148" spans="1:43" x14ac:dyDescent="0.2">
      <c r="A148" s="210">
        <f t="shared" si="67"/>
        <v>40073</v>
      </c>
      <c r="B148" s="36">
        <v>12</v>
      </c>
      <c r="C148" s="161">
        <f t="shared" si="56"/>
        <v>20</v>
      </c>
      <c r="D148" s="209">
        <f t="shared" ca="1" si="57"/>
        <v>0</v>
      </c>
      <c r="E148" s="93">
        <f t="shared" si="58"/>
        <v>27</v>
      </c>
      <c r="F148" s="94">
        <f t="shared" si="59"/>
        <v>1</v>
      </c>
      <c r="G148" s="19">
        <f t="shared" ca="1" si="63"/>
        <v>0</v>
      </c>
      <c r="H148" s="202">
        <v>0</v>
      </c>
      <c r="I148" s="216"/>
      <c r="J148" s="19">
        <f t="shared" ca="1" si="64"/>
        <v>60.439999999999984</v>
      </c>
      <c r="K148" s="12">
        <f t="shared" ca="1" si="68"/>
        <v>0.43607503607503595</v>
      </c>
      <c r="L148" s="13"/>
      <c r="M148" s="19">
        <f t="shared" ca="1" si="65"/>
        <v>0</v>
      </c>
      <c r="N148" s="14">
        <f t="shared" si="60"/>
        <v>910</v>
      </c>
      <c r="O148" s="19">
        <f t="shared" si="61"/>
        <v>138.6</v>
      </c>
      <c r="P148" s="19">
        <f t="shared" ca="1" si="66"/>
        <v>464.60000000000059</v>
      </c>
      <c r="Q148" s="19">
        <f t="shared" si="69"/>
        <v>57.4</v>
      </c>
      <c r="R148" s="19">
        <f t="shared" si="69"/>
        <v>384</v>
      </c>
      <c r="S148" s="19">
        <f t="shared" ca="1" si="70"/>
        <v>17.999999999999996</v>
      </c>
      <c r="T148" s="161"/>
      <c r="U148" s="251">
        <f t="shared" si="62"/>
        <v>0.5</v>
      </c>
      <c r="X148" s="161"/>
      <c r="Y148" s="161"/>
      <c r="Z148" s="161"/>
      <c r="AA148" s="161"/>
      <c r="AB148" s="161"/>
      <c r="AC148" s="161"/>
      <c r="AD148" s="161"/>
      <c r="AE148" s="161"/>
      <c r="AF148" s="161"/>
      <c r="AG148" s="161"/>
      <c r="AH148" s="161"/>
      <c r="AI148" s="161"/>
      <c r="AJ148" s="161"/>
      <c r="AK148" s="161"/>
      <c r="AL148" s="161"/>
      <c r="AM148" s="161"/>
      <c r="AN148" s="161"/>
      <c r="AO148" s="161"/>
      <c r="AP148" s="161"/>
      <c r="AQ148" s="161"/>
    </row>
    <row r="149" spans="1:43" x14ac:dyDescent="0.2">
      <c r="A149" s="210">
        <f t="shared" si="67"/>
        <v>40074</v>
      </c>
      <c r="B149" s="36">
        <v>9</v>
      </c>
      <c r="C149" s="161">
        <f t="shared" si="56"/>
        <v>20</v>
      </c>
      <c r="D149" s="209">
        <f t="shared" ca="1" si="57"/>
        <v>0</v>
      </c>
      <c r="E149" s="93">
        <f t="shared" si="58"/>
        <v>28</v>
      </c>
      <c r="F149" s="94">
        <f t="shared" si="59"/>
        <v>1</v>
      </c>
      <c r="G149" s="19">
        <f t="shared" ca="1" si="63"/>
        <v>0</v>
      </c>
      <c r="H149" s="202">
        <v>0</v>
      </c>
      <c r="I149" s="216"/>
      <c r="J149" s="19">
        <f t="shared" ca="1" si="64"/>
        <v>60.439999999999984</v>
      </c>
      <c r="K149" s="12">
        <f t="shared" ca="1" si="68"/>
        <v>0.43607503607503595</v>
      </c>
      <c r="L149" s="13"/>
      <c r="M149" s="19">
        <f t="shared" ca="1" si="65"/>
        <v>0</v>
      </c>
      <c r="N149" s="14">
        <f t="shared" si="60"/>
        <v>910</v>
      </c>
      <c r="O149" s="19">
        <f t="shared" si="61"/>
        <v>138.6</v>
      </c>
      <c r="P149" s="19">
        <f t="shared" ca="1" si="66"/>
        <v>464.60000000000059</v>
      </c>
      <c r="Q149" s="19">
        <f t="shared" si="69"/>
        <v>57.4</v>
      </c>
      <c r="R149" s="19">
        <f t="shared" si="69"/>
        <v>384</v>
      </c>
      <c r="S149" s="19">
        <f t="shared" ca="1" si="70"/>
        <v>17.999999999999996</v>
      </c>
      <c r="T149" s="161"/>
      <c r="U149" s="251">
        <f t="shared" si="62"/>
        <v>0.5</v>
      </c>
      <c r="X149" s="161"/>
      <c r="Y149" s="161"/>
      <c r="Z149" s="161"/>
      <c r="AA149" s="161"/>
      <c r="AB149" s="161"/>
      <c r="AC149" s="161"/>
      <c r="AD149" s="161"/>
      <c r="AE149" s="161"/>
      <c r="AF149" s="161"/>
      <c r="AG149" s="161"/>
      <c r="AH149" s="161"/>
      <c r="AI149" s="161"/>
      <c r="AJ149" s="161"/>
      <c r="AK149" s="161"/>
      <c r="AL149" s="161"/>
      <c r="AM149" s="161"/>
      <c r="AN149" s="161"/>
      <c r="AO149" s="161"/>
      <c r="AP149" s="161"/>
      <c r="AQ149" s="161"/>
    </row>
    <row r="150" spans="1:43" x14ac:dyDescent="0.2">
      <c r="A150" s="210">
        <f t="shared" si="67"/>
        <v>40075</v>
      </c>
      <c r="B150" s="36">
        <v>9</v>
      </c>
      <c r="C150" s="161">
        <f t="shared" si="56"/>
        <v>20</v>
      </c>
      <c r="D150" s="209">
        <f t="shared" ca="1" si="57"/>
        <v>0</v>
      </c>
      <c r="E150" s="93">
        <f t="shared" si="58"/>
        <v>29</v>
      </c>
      <c r="F150" s="94">
        <f t="shared" si="59"/>
        <v>1</v>
      </c>
      <c r="G150" s="19">
        <f t="shared" ca="1" si="63"/>
        <v>0</v>
      </c>
      <c r="H150" s="202">
        <v>0</v>
      </c>
      <c r="I150" s="216"/>
      <c r="J150" s="19">
        <f t="shared" ca="1" si="64"/>
        <v>60.439999999999984</v>
      </c>
      <c r="K150" s="12">
        <f t="shared" ca="1" si="68"/>
        <v>0.43607503607503595</v>
      </c>
      <c r="L150" s="13"/>
      <c r="M150" s="19">
        <f t="shared" ca="1" si="65"/>
        <v>0</v>
      </c>
      <c r="N150" s="14">
        <f t="shared" si="60"/>
        <v>910</v>
      </c>
      <c r="O150" s="19">
        <f t="shared" si="61"/>
        <v>138.6</v>
      </c>
      <c r="P150" s="19">
        <f t="shared" ca="1" si="66"/>
        <v>464.60000000000059</v>
      </c>
      <c r="Q150" s="19">
        <f t="shared" si="69"/>
        <v>57.4</v>
      </c>
      <c r="R150" s="19">
        <f t="shared" si="69"/>
        <v>384</v>
      </c>
      <c r="S150" s="19">
        <f t="shared" ca="1" si="70"/>
        <v>17.999999999999996</v>
      </c>
      <c r="T150" s="161"/>
      <c r="U150" s="251">
        <f t="shared" si="62"/>
        <v>0.5</v>
      </c>
      <c r="X150" s="161"/>
      <c r="Y150" s="161"/>
      <c r="Z150" s="161"/>
      <c r="AA150" s="161"/>
      <c r="AB150" s="161"/>
      <c r="AC150" s="161"/>
      <c r="AD150" s="161"/>
      <c r="AE150" s="161"/>
      <c r="AF150" s="161"/>
      <c r="AG150" s="161"/>
      <c r="AH150" s="161"/>
      <c r="AI150" s="161"/>
      <c r="AJ150" s="161"/>
      <c r="AK150" s="161"/>
      <c r="AL150" s="161"/>
      <c r="AM150" s="161"/>
      <c r="AN150" s="161"/>
      <c r="AO150" s="161"/>
      <c r="AP150" s="161"/>
      <c r="AQ150" s="161"/>
    </row>
    <row r="151" spans="1:43" x14ac:dyDescent="0.2">
      <c r="A151" s="210">
        <f t="shared" si="67"/>
        <v>40076</v>
      </c>
      <c r="B151" s="36">
        <v>20</v>
      </c>
      <c r="C151" s="161">
        <f t="shared" si="56"/>
        <v>21</v>
      </c>
      <c r="D151" s="209">
        <f t="shared" ca="1" si="57"/>
        <v>0</v>
      </c>
      <c r="E151" s="93">
        <f t="shared" si="58"/>
        <v>30</v>
      </c>
      <c r="F151" s="94">
        <f t="shared" si="59"/>
        <v>1</v>
      </c>
      <c r="G151" s="19">
        <f t="shared" ca="1" si="63"/>
        <v>0</v>
      </c>
      <c r="H151" s="202">
        <v>0</v>
      </c>
      <c r="I151" s="216"/>
      <c r="J151" s="19">
        <f t="shared" ca="1" si="64"/>
        <v>60.439999999999984</v>
      </c>
      <c r="K151" s="12">
        <f t="shared" ca="1" si="68"/>
        <v>0.43607503607503595</v>
      </c>
      <c r="L151" s="13"/>
      <c r="M151" s="19">
        <f t="shared" ca="1" si="65"/>
        <v>0</v>
      </c>
      <c r="N151" s="14">
        <f t="shared" si="60"/>
        <v>910</v>
      </c>
      <c r="O151" s="19">
        <f t="shared" si="61"/>
        <v>138.6</v>
      </c>
      <c r="P151" s="19">
        <f t="shared" ca="1" si="66"/>
        <v>464.60000000000059</v>
      </c>
      <c r="Q151" s="19">
        <f t="shared" si="69"/>
        <v>57.4</v>
      </c>
      <c r="R151" s="19">
        <f t="shared" si="69"/>
        <v>384</v>
      </c>
      <c r="S151" s="19">
        <f t="shared" ca="1" si="70"/>
        <v>17.999999999999996</v>
      </c>
      <c r="T151" s="161"/>
      <c r="U151" s="251">
        <f t="shared" si="62"/>
        <v>0.5</v>
      </c>
      <c r="X151" s="161"/>
      <c r="Y151" s="161"/>
      <c r="Z151" s="161"/>
      <c r="AA151" s="161"/>
      <c r="AB151" s="161"/>
      <c r="AC151" s="161"/>
      <c r="AD151" s="161"/>
      <c r="AE151" s="161"/>
      <c r="AF151" s="161"/>
      <c r="AG151" s="161"/>
      <c r="AH151" s="161"/>
      <c r="AI151" s="161"/>
      <c r="AJ151" s="161"/>
      <c r="AK151" s="161"/>
      <c r="AL151" s="161"/>
      <c r="AM151" s="161"/>
      <c r="AN151" s="161"/>
      <c r="AO151" s="161"/>
      <c r="AP151" s="161"/>
      <c r="AQ151" s="161"/>
    </row>
    <row r="152" spans="1:43" x14ac:dyDescent="0.2">
      <c r="A152" s="210">
        <f t="shared" si="67"/>
        <v>40077</v>
      </c>
      <c r="B152" s="36">
        <v>19</v>
      </c>
      <c r="C152" s="161">
        <f t="shared" si="56"/>
        <v>21</v>
      </c>
      <c r="D152" s="209">
        <f t="shared" ca="1" si="57"/>
        <v>0</v>
      </c>
      <c r="E152" s="93">
        <f t="shared" si="58"/>
        <v>31</v>
      </c>
      <c r="F152" s="94">
        <f t="shared" si="59"/>
        <v>1</v>
      </c>
      <c r="G152" s="19">
        <f t="shared" ca="1" si="63"/>
        <v>0</v>
      </c>
      <c r="H152" s="202">
        <v>0</v>
      </c>
      <c r="I152" s="216"/>
      <c r="J152" s="19">
        <f t="shared" ca="1" si="64"/>
        <v>60.439999999999984</v>
      </c>
      <c r="K152" s="12">
        <f t="shared" ca="1" si="68"/>
        <v>0.43607503607503595</v>
      </c>
      <c r="L152" s="13"/>
      <c r="M152" s="19">
        <f t="shared" ca="1" si="65"/>
        <v>0</v>
      </c>
      <c r="N152" s="14">
        <f t="shared" si="60"/>
        <v>910</v>
      </c>
      <c r="O152" s="19">
        <f t="shared" si="61"/>
        <v>138.6</v>
      </c>
      <c r="P152" s="19">
        <f t="shared" ca="1" si="66"/>
        <v>464.60000000000059</v>
      </c>
      <c r="Q152" s="19">
        <f t="shared" si="69"/>
        <v>57.4</v>
      </c>
      <c r="R152" s="19">
        <f t="shared" si="69"/>
        <v>384</v>
      </c>
      <c r="S152" s="19">
        <f t="shared" ca="1" si="70"/>
        <v>17.999999999999996</v>
      </c>
      <c r="T152" s="161"/>
      <c r="U152" s="251">
        <f t="shared" si="62"/>
        <v>0.5</v>
      </c>
      <c r="X152" s="161"/>
      <c r="Y152" s="161"/>
      <c r="Z152" s="161"/>
      <c r="AA152" s="161"/>
      <c r="AB152" s="161"/>
      <c r="AC152" s="161"/>
      <c r="AD152" s="161"/>
      <c r="AE152" s="161"/>
      <c r="AF152" s="161"/>
      <c r="AG152" s="161"/>
      <c r="AH152" s="161"/>
      <c r="AI152" s="161"/>
      <c r="AJ152" s="161"/>
      <c r="AK152" s="161"/>
      <c r="AL152" s="161"/>
      <c r="AM152" s="161"/>
      <c r="AN152" s="161"/>
      <c r="AO152" s="161"/>
      <c r="AP152" s="161"/>
      <c r="AQ152" s="161"/>
    </row>
    <row r="153" spans="1:43" x14ac:dyDescent="0.2">
      <c r="A153" s="210">
        <f t="shared" si="67"/>
        <v>40078</v>
      </c>
      <c r="B153" s="36">
        <v>19</v>
      </c>
      <c r="C153" s="161">
        <f t="shared" si="56"/>
        <v>21</v>
      </c>
      <c r="D153" s="209">
        <f t="shared" ca="1" si="57"/>
        <v>0</v>
      </c>
      <c r="E153" s="93">
        <f t="shared" si="58"/>
        <v>32</v>
      </c>
      <c r="F153" s="94">
        <f t="shared" si="59"/>
        <v>1</v>
      </c>
      <c r="G153" s="19">
        <f t="shared" ca="1" si="63"/>
        <v>0</v>
      </c>
      <c r="H153" s="202">
        <v>0</v>
      </c>
      <c r="I153" s="216"/>
      <c r="J153" s="19">
        <f t="shared" ca="1" si="64"/>
        <v>60.439999999999984</v>
      </c>
      <c r="K153" s="12">
        <f t="shared" ca="1" si="68"/>
        <v>0.43607503607503595</v>
      </c>
      <c r="L153" s="13"/>
      <c r="M153" s="19">
        <f t="shared" ca="1" si="65"/>
        <v>0</v>
      </c>
      <c r="N153" s="14">
        <f t="shared" si="60"/>
        <v>910</v>
      </c>
      <c r="O153" s="19">
        <f t="shared" si="61"/>
        <v>138.6</v>
      </c>
      <c r="P153" s="19">
        <f t="shared" ca="1" si="66"/>
        <v>464.60000000000059</v>
      </c>
      <c r="Q153" s="19">
        <f t="shared" si="69"/>
        <v>57.4</v>
      </c>
      <c r="R153" s="19">
        <f t="shared" si="69"/>
        <v>384</v>
      </c>
      <c r="S153" s="19">
        <f t="shared" ca="1" si="70"/>
        <v>17.999999999999996</v>
      </c>
      <c r="T153" s="161"/>
      <c r="U153" s="251">
        <f t="shared" si="62"/>
        <v>0.5</v>
      </c>
      <c r="X153" s="161"/>
      <c r="Y153" s="161"/>
      <c r="Z153" s="161"/>
      <c r="AA153" s="161"/>
      <c r="AB153" s="161"/>
      <c r="AC153" s="161"/>
      <c r="AD153" s="161"/>
      <c r="AE153" s="161"/>
      <c r="AF153" s="161"/>
      <c r="AG153" s="161"/>
      <c r="AH153" s="161"/>
      <c r="AI153" s="161"/>
      <c r="AJ153" s="161"/>
      <c r="AK153" s="161"/>
      <c r="AL153" s="161"/>
      <c r="AM153" s="161"/>
      <c r="AN153" s="161"/>
      <c r="AO153" s="161"/>
      <c r="AP153" s="161"/>
      <c r="AQ153" s="161"/>
    </row>
    <row r="154" spans="1:43" x14ac:dyDescent="0.2">
      <c r="A154" s="210">
        <f t="shared" si="67"/>
        <v>40079</v>
      </c>
      <c r="B154" s="36">
        <v>19</v>
      </c>
      <c r="C154" s="161">
        <f t="shared" si="56"/>
        <v>21</v>
      </c>
      <c r="D154" s="209">
        <f t="shared" ca="1" si="57"/>
        <v>0</v>
      </c>
      <c r="E154" s="93">
        <f t="shared" si="58"/>
        <v>33</v>
      </c>
      <c r="F154" s="94">
        <f t="shared" si="59"/>
        <v>1</v>
      </c>
      <c r="G154" s="19">
        <f t="shared" ca="1" si="63"/>
        <v>0</v>
      </c>
      <c r="H154" s="202">
        <v>0</v>
      </c>
      <c r="I154" s="216"/>
      <c r="J154" s="19">
        <f t="shared" ca="1" si="64"/>
        <v>60.439999999999984</v>
      </c>
      <c r="K154" s="12">
        <f t="shared" ca="1" si="68"/>
        <v>0.43607503607503595</v>
      </c>
      <c r="L154" s="13"/>
      <c r="M154" s="19">
        <f t="shared" ca="1" si="65"/>
        <v>0</v>
      </c>
      <c r="N154" s="14">
        <f t="shared" si="60"/>
        <v>910</v>
      </c>
      <c r="O154" s="19">
        <f t="shared" si="61"/>
        <v>138.6</v>
      </c>
      <c r="P154" s="19">
        <f t="shared" ca="1" si="66"/>
        <v>464.60000000000059</v>
      </c>
      <c r="Q154" s="19">
        <f t="shared" ref="Q154:R161" si="71">Q153+H154</f>
        <v>57.4</v>
      </c>
      <c r="R154" s="19">
        <f t="shared" si="71"/>
        <v>384</v>
      </c>
      <c r="S154" s="19">
        <f t="shared" ca="1" si="70"/>
        <v>17.999999999999996</v>
      </c>
      <c r="T154" s="161"/>
      <c r="U154" s="251">
        <f t="shared" si="62"/>
        <v>0.5</v>
      </c>
      <c r="X154" s="161"/>
      <c r="Y154" s="161"/>
      <c r="Z154" s="161"/>
      <c r="AA154" s="161"/>
      <c r="AB154" s="161"/>
      <c r="AC154" s="161"/>
      <c r="AD154" s="161"/>
      <c r="AE154" s="161"/>
      <c r="AF154" s="161"/>
      <c r="AG154" s="161"/>
      <c r="AH154" s="161"/>
      <c r="AI154" s="161"/>
      <c r="AJ154" s="161"/>
      <c r="AK154" s="161"/>
      <c r="AL154" s="161"/>
      <c r="AM154" s="161"/>
      <c r="AN154" s="161"/>
      <c r="AO154" s="161"/>
      <c r="AP154" s="161"/>
      <c r="AQ154" s="161"/>
    </row>
    <row r="155" spans="1:43" x14ac:dyDescent="0.2">
      <c r="A155" s="210">
        <f t="shared" si="67"/>
        <v>40080</v>
      </c>
      <c r="B155" s="36">
        <v>19</v>
      </c>
      <c r="C155" s="161">
        <f t="shared" si="56"/>
        <v>21</v>
      </c>
      <c r="D155" s="209">
        <f t="shared" ca="1" si="57"/>
        <v>0</v>
      </c>
      <c r="E155" s="93">
        <f t="shared" si="58"/>
        <v>34</v>
      </c>
      <c r="F155" s="94">
        <f t="shared" si="59"/>
        <v>1</v>
      </c>
      <c r="G155" s="19">
        <f t="shared" ca="1" si="63"/>
        <v>0</v>
      </c>
      <c r="H155" s="202">
        <v>0</v>
      </c>
      <c r="I155" s="216"/>
      <c r="J155" s="19">
        <f t="shared" ca="1" si="64"/>
        <v>60.439999999999984</v>
      </c>
      <c r="K155" s="12">
        <f t="shared" ca="1" si="68"/>
        <v>0.43607503607503595</v>
      </c>
      <c r="L155" s="13"/>
      <c r="M155" s="19">
        <f t="shared" ca="1" si="65"/>
        <v>0</v>
      </c>
      <c r="N155" s="14">
        <f t="shared" si="60"/>
        <v>910</v>
      </c>
      <c r="O155" s="19">
        <f t="shared" si="61"/>
        <v>138.6</v>
      </c>
      <c r="P155" s="19">
        <f t="shared" ca="1" si="66"/>
        <v>464.60000000000059</v>
      </c>
      <c r="Q155" s="19">
        <f t="shared" si="71"/>
        <v>57.4</v>
      </c>
      <c r="R155" s="19">
        <f t="shared" si="71"/>
        <v>384</v>
      </c>
      <c r="S155" s="19">
        <f t="shared" ca="1" si="70"/>
        <v>17.999999999999996</v>
      </c>
      <c r="T155" s="161"/>
      <c r="U155" s="251">
        <f t="shared" si="62"/>
        <v>0.5</v>
      </c>
      <c r="X155" s="161"/>
      <c r="Y155" s="161"/>
      <c r="Z155" s="161"/>
      <c r="AA155" s="161"/>
      <c r="AB155" s="161"/>
      <c r="AC155" s="161"/>
      <c r="AD155" s="161"/>
      <c r="AE155" s="161"/>
      <c r="AF155" s="161"/>
      <c r="AG155" s="161"/>
      <c r="AH155" s="161"/>
      <c r="AI155" s="161"/>
      <c r="AJ155" s="161"/>
      <c r="AK155" s="161"/>
      <c r="AL155" s="161"/>
      <c r="AM155" s="161"/>
      <c r="AN155" s="161"/>
      <c r="AO155" s="161"/>
      <c r="AP155" s="161"/>
      <c r="AQ155" s="161"/>
    </row>
    <row r="156" spans="1:43" x14ac:dyDescent="0.2">
      <c r="A156" s="210">
        <f>A155+1</f>
        <v>40081</v>
      </c>
      <c r="B156" s="36">
        <v>18</v>
      </c>
      <c r="C156" s="161">
        <f t="shared" si="56"/>
        <v>21</v>
      </c>
      <c r="D156" s="209">
        <f t="shared" ca="1" si="57"/>
        <v>0</v>
      </c>
      <c r="E156" s="93">
        <f t="shared" si="58"/>
        <v>35</v>
      </c>
      <c r="F156" s="94">
        <f t="shared" si="59"/>
        <v>1</v>
      </c>
      <c r="G156" s="19">
        <f t="shared" ca="1" si="63"/>
        <v>0</v>
      </c>
      <c r="H156" s="202">
        <v>0</v>
      </c>
      <c r="I156" s="216"/>
      <c r="J156" s="19">
        <f t="shared" ca="1" si="64"/>
        <v>60.439999999999984</v>
      </c>
      <c r="K156" s="12">
        <f t="shared" ca="1" si="68"/>
        <v>0.43607503607503595</v>
      </c>
      <c r="L156" s="13"/>
      <c r="M156" s="19">
        <f t="shared" ca="1" si="65"/>
        <v>0</v>
      </c>
      <c r="N156" s="14">
        <f t="shared" si="60"/>
        <v>910</v>
      </c>
      <c r="O156" s="19">
        <f t="shared" si="61"/>
        <v>138.6</v>
      </c>
      <c r="P156" s="19">
        <f t="shared" ca="1" si="66"/>
        <v>464.60000000000059</v>
      </c>
      <c r="Q156" s="19">
        <f t="shared" si="71"/>
        <v>57.4</v>
      </c>
      <c r="R156" s="19">
        <f t="shared" si="71"/>
        <v>384</v>
      </c>
      <c r="S156" s="19">
        <f t="shared" ca="1" si="70"/>
        <v>17.999999999999996</v>
      </c>
      <c r="T156" s="161"/>
      <c r="U156" s="251">
        <f t="shared" si="62"/>
        <v>0.5</v>
      </c>
      <c r="X156" s="161"/>
      <c r="Y156" s="161"/>
      <c r="Z156" s="161"/>
      <c r="AA156" s="161"/>
      <c r="AB156" s="161"/>
      <c r="AC156" s="161"/>
      <c r="AD156" s="161"/>
      <c r="AE156" s="161"/>
      <c r="AF156" s="161"/>
      <c r="AG156" s="161"/>
      <c r="AH156" s="161"/>
      <c r="AI156" s="161"/>
      <c r="AJ156" s="161"/>
      <c r="AK156" s="161"/>
      <c r="AL156" s="161"/>
      <c r="AM156" s="161"/>
      <c r="AN156" s="161"/>
      <c r="AO156" s="161"/>
      <c r="AP156" s="161"/>
      <c r="AQ156" s="161"/>
    </row>
    <row r="157" spans="1:43" x14ac:dyDescent="0.2">
      <c r="A157" s="210">
        <f t="shared" si="67"/>
        <v>40082</v>
      </c>
      <c r="B157" s="36">
        <v>18</v>
      </c>
      <c r="C157" s="161">
        <f t="shared" si="56"/>
        <v>21</v>
      </c>
      <c r="D157" s="209">
        <f t="shared" ca="1" si="57"/>
        <v>0</v>
      </c>
      <c r="E157" s="93">
        <f t="shared" si="58"/>
        <v>36</v>
      </c>
      <c r="F157" s="94">
        <f t="shared" si="59"/>
        <v>1</v>
      </c>
      <c r="G157" s="19">
        <f t="shared" ca="1" si="63"/>
        <v>0</v>
      </c>
      <c r="H157" s="202">
        <v>0</v>
      </c>
      <c r="I157" s="216"/>
      <c r="J157" s="19">
        <f t="shared" ca="1" si="64"/>
        <v>60.439999999999984</v>
      </c>
      <c r="K157" s="12">
        <f t="shared" ca="1" si="68"/>
        <v>0.43607503607503595</v>
      </c>
      <c r="L157" s="13"/>
      <c r="M157" s="19">
        <f t="shared" ca="1" si="65"/>
        <v>0</v>
      </c>
      <c r="N157" s="14">
        <f t="shared" si="60"/>
        <v>910</v>
      </c>
      <c r="O157" s="19">
        <f t="shared" si="61"/>
        <v>138.6</v>
      </c>
      <c r="P157" s="19">
        <f t="shared" ca="1" si="66"/>
        <v>464.60000000000059</v>
      </c>
      <c r="Q157" s="19">
        <f t="shared" si="71"/>
        <v>57.4</v>
      </c>
      <c r="R157" s="19">
        <f t="shared" si="71"/>
        <v>384</v>
      </c>
      <c r="S157" s="19">
        <f t="shared" ca="1" si="70"/>
        <v>17.999999999999996</v>
      </c>
      <c r="T157" s="161"/>
      <c r="U157" s="251">
        <f t="shared" si="62"/>
        <v>0.5</v>
      </c>
      <c r="X157" s="161"/>
      <c r="Y157" s="161"/>
      <c r="Z157" s="161"/>
      <c r="AA157" s="161"/>
      <c r="AB157" s="161"/>
      <c r="AC157" s="161"/>
      <c r="AD157" s="161"/>
      <c r="AE157" s="161"/>
      <c r="AF157" s="161"/>
      <c r="AG157" s="161"/>
      <c r="AH157" s="161"/>
      <c r="AI157" s="161"/>
      <c r="AJ157" s="161"/>
      <c r="AK157" s="161"/>
      <c r="AL157" s="161"/>
      <c r="AM157" s="161"/>
      <c r="AN157" s="161"/>
      <c r="AO157" s="161"/>
      <c r="AP157" s="161"/>
      <c r="AQ157" s="161"/>
    </row>
    <row r="158" spans="1:43" x14ac:dyDescent="0.2">
      <c r="A158" s="210">
        <f t="shared" si="67"/>
        <v>40083</v>
      </c>
      <c r="B158" s="36">
        <v>18</v>
      </c>
      <c r="C158" s="161">
        <f t="shared" si="56"/>
        <v>22</v>
      </c>
      <c r="D158" s="209">
        <f t="shared" ca="1" si="57"/>
        <v>0</v>
      </c>
      <c r="E158" s="93">
        <f t="shared" si="58"/>
        <v>37</v>
      </c>
      <c r="F158" s="94">
        <f t="shared" si="59"/>
        <v>1</v>
      </c>
      <c r="G158" s="19">
        <f t="shared" ca="1" si="63"/>
        <v>0</v>
      </c>
      <c r="H158" s="202">
        <v>0</v>
      </c>
      <c r="I158" s="216"/>
      <c r="J158" s="19">
        <f t="shared" ca="1" si="64"/>
        <v>60.439999999999984</v>
      </c>
      <c r="K158" s="12">
        <f t="shared" ca="1" si="68"/>
        <v>0.43607503607503595</v>
      </c>
      <c r="L158" s="13"/>
      <c r="M158" s="19">
        <f t="shared" ca="1" si="65"/>
        <v>0</v>
      </c>
      <c r="N158" s="14">
        <f t="shared" si="60"/>
        <v>910</v>
      </c>
      <c r="O158" s="19">
        <f t="shared" si="61"/>
        <v>138.6</v>
      </c>
      <c r="P158" s="19">
        <f t="shared" ca="1" si="66"/>
        <v>464.60000000000059</v>
      </c>
      <c r="Q158" s="19">
        <f t="shared" si="71"/>
        <v>57.4</v>
      </c>
      <c r="R158" s="19">
        <f t="shared" si="71"/>
        <v>384</v>
      </c>
      <c r="S158" s="19">
        <f t="shared" ca="1" si="70"/>
        <v>17.999999999999996</v>
      </c>
      <c r="T158" s="161"/>
      <c r="U158" s="251">
        <f t="shared" si="62"/>
        <v>0.5</v>
      </c>
      <c r="X158" s="161"/>
      <c r="Y158" s="161"/>
      <c r="Z158" s="161"/>
      <c r="AA158" s="161"/>
      <c r="AB158" s="161"/>
      <c r="AC158" s="161"/>
      <c r="AD158" s="161"/>
      <c r="AE158" s="161"/>
      <c r="AF158" s="161"/>
      <c r="AG158" s="161"/>
      <c r="AH158" s="161"/>
      <c r="AI158" s="161"/>
      <c r="AJ158" s="161"/>
      <c r="AK158" s="161"/>
      <c r="AL158" s="161"/>
      <c r="AM158" s="161"/>
      <c r="AN158" s="161"/>
      <c r="AO158" s="161"/>
      <c r="AP158" s="161"/>
      <c r="AQ158" s="161"/>
    </row>
    <row r="159" spans="1:43" x14ac:dyDescent="0.2">
      <c r="A159" s="210">
        <f t="shared" si="67"/>
        <v>40084</v>
      </c>
      <c r="B159" s="36">
        <v>18</v>
      </c>
      <c r="C159" s="161">
        <f t="shared" si="56"/>
        <v>22</v>
      </c>
      <c r="D159" s="209">
        <f t="shared" ca="1" si="57"/>
        <v>0</v>
      </c>
      <c r="E159" s="93">
        <f t="shared" si="58"/>
        <v>38</v>
      </c>
      <c r="F159" s="94">
        <f t="shared" si="59"/>
        <v>1</v>
      </c>
      <c r="G159" s="19">
        <f t="shared" ca="1" si="63"/>
        <v>0</v>
      </c>
      <c r="H159" s="202">
        <v>0</v>
      </c>
      <c r="I159" s="216"/>
      <c r="J159" s="19">
        <f t="shared" ca="1" si="64"/>
        <v>60.439999999999984</v>
      </c>
      <c r="K159" s="12">
        <f t="shared" ca="1" si="68"/>
        <v>0.43607503607503595</v>
      </c>
      <c r="L159" s="13"/>
      <c r="M159" s="19">
        <f t="shared" ca="1" si="65"/>
        <v>0</v>
      </c>
      <c r="N159" s="14">
        <f t="shared" si="60"/>
        <v>910</v>
      </c>
      <c r="O159" s="19">
        <f t="shared" si="61"/>
        <v>138.6</v>
      </c>
      <c r="P159" s="19">
        <f t="shared" ca="1" si="66"/>
        <v>464.60000000000059</v>
      </c>
      <c r="Q159" s="19">
        <f t="shared" si="71"/>
        <v>57.4</v>
      </c>
      <c r="R159" s="19">
        <f t="shared" si="71"/>
        <v>384</v>
      </c>
      <c r="S159" s="19">
        <f t="shared" ca="1" si="70"/>
        <v>17.999999999999996</v>
      </c>
      <c r="T159" s="161"/>
      <c r="U159" s="251">
        <f t="shared" si="62"/>
        <v>0.5</v>
      </c>
      <c r="X159" s="161"/>
      <c r="Y159" s="161"/>
      <c r="Z159" s="161"/>
      <c r="AA159" s="161"/>
      <c r="AB159" s="161"/>
      <c r="AC159" s="161"/>
      <c r="AD159" s="161"/>
      <c r="AE159" s="161"/>
      <c r="AF159" s="161"/>
      <c r="AG159" s="161"/>
      <c r="AH159" s="161"/>
      <c r="AI159" s="161"/>
      <c r="AJ159" s="161"/>
      <c r="AK159" s="161"/>
      <c r="AL159" s="161"/>
      <c r="AM159" s="161"/>
      <c r="AN159" s="161"/>
      <c r="AO159" s="161"/>
      <c r="AP159" s="161"/>
      <c r="AQ159" s="161"/>
    </row>
    <row r="160" spans="1:43" x14ac:dyDescent="0.2">
      <c r="A160" s="210">
        <f>A159+1</f>
        <v>40085</v>
      </c>
      <c r="B160" s="36">
        <v>17</v>
      </c>
      <c r="C160" s="161">
        <f t="shared" si="56"/>
        <v>22</v>
      </c>
      <c r="D160" s="209">
        <f t="shared" ca="1" si="57"/>
        <v>0</v>
      </c>
      <c r="E160" s="93">
        <f t="shared" si="58"/>
        <v>39</v>
      </c>
      <c r="F160" s="94">
        <f t="shared" si="59"/>
        <v>1</v>
      </c>
      <c r="G160" s="19">
        <f t="shared" ca="1" si="63"/>
        <v>0</v>
      </c>
      <c r="H160" s="202">
        <v>0</v>
      </c>
      <c r="I160" s="216"/>
      <c r="J160" s="19">
        <f t="shared" ca="1" si="64"/>
        <v>60.439999999999984</v>
      </c>
      <c r="K160" s="12">
        <f ca="1">J160/O160</f>
        <v>0.43607503607503595</v>
      </c>
      <c r="L160" s="13"/>
      <c r="M160" s="19">
        <f t="shared" ca="1" si="65"/>
        <v>0</v>
      </c>
      <c r="N160" s="14">
        <f t="shared" si="60"/>
        <v>910</v>
      </c>
      <c r="O160" s="19">
        <f t="shared" si="61"/>
        <v>138.6</v>
      </c>
      <c r="P160" s="19">
        <f t="shared" ca="1" si="66"/>
        <v>464.60000000000059</v>
      </c>
      <c r="Q160" s="19">
        <f t="shared" si="71"/>
        <v>57.4</v>
      </c>
      <c r="R160" s="19">
        <f t="shared" si="71"/>
        <v>384</v>
      </c>
      <c r="S160" s="19">
        <f t="shared" ca="1" si="70"/>
        <v>17.999999999999996</v>
      </c>
      <c r="T160" s="161"/>
      <c r="U160" s="251">
        <f t="shared" si="62"/>
        <v>0.5</v>
      </c>
      <c r="X160" s="161"/>
      <c r="Y160" s="161"/>
      <c r="Z160" s="161"/>
      <c r="AA160" s="161"/>
      <c r="AB160" s="161"/>
      <c r="AC160" s="161"/>
      <c r="AD160" s="161"/>
      <c r="AE160" s="161"/>
      <c r="AF160" s="161"/>
      <c r="AG160" s="161"/>
      <c r="AH160" s="161"/>
      <c r="AI160" s="161"/>
      <c r="AJ160" s="161"/>
      <c r="AK160" s="161"/>
      <c r="AL160" s="161"/>
      <c r="AM160" s="161"/>
      <c r="AN160" s="161"/>
      <c r="AO160" s="161"/>
      <c r="AP160" s="161"/>
      <c r="AQ160" s="161"/>
    </row>
    <row r="161" spans="1:52" x14ac:dyDescent="0.2">
      <c r="A161" s="210">
        <f>A160+1</f>
        <v>40086</v>
      </c>
      <c r="B161" s="36">
        <v>17</v>
      </c>
      <c r="C161" s="161">
        <f t="shared" si="56"/>
        <v>22</v>
      </c>
      <c r="D161" s="209">
        <f t="shared" ca="1" si="57"/>
        <v>0</v>
      </c>
      <c r="E161" s="93">
        <f t="shared" si="58"/>
        <v>40</v>
      </c>
      <c r="F161" s="94">
        <f t="shared" si="59"/>
        <v>1</v>
      </c>
      <c r="G161" s="19">
        <f t="shared" ca="1" si="63"/>
        <v>0</v>
      </c>
      <c r="H161" s="202">
        <v>0</v>
      </c>
      <c r="I161" s="216"/>
      <c r="J161" s="19">
        <f t="shared" ca="1" si="64"/>
        <v>60.439999999999984</v>
      </c>
      <c r="K161" s="12">
        <f ca="1">J161/O161</f>
        <v>0.43607503607503595</v>
      </c>
      <c r="L161" s="13"/>
      <c r="M161" s="19">
        <f t="shared" ca="1" si="65"/>
        <v>0</v>
      </c>
      <c r="N161" s="14">
        <f t="shared" si="60"/>
        <v>910</v>
      </c>
      <c r="O161" s="19">
        <f t="shared" si="61"/>
        <v>138.6</v>
      </c>
      <c r="P161" s="19">
        <f t="shared" ca="1" si="66"/>
        <v>464.60000000000059</v>
      </c>
      <c r="Q161" s="19">
        <f t="shared" si="71"/>
        <v>57.4</v>
      </c>
      <c r="R161" s="19">
        <f t="shared" si="71"/>
        <v>384</v>
      </c>
      <c r="S161" s="19">
        <f t="shared" ca="1" si="70"/>
        <v>17.999999999999996</v>
      </c>
      <c r="T161" s="161"/>
      <c r="U161" s="251">
        <f t="shared" si="62"/>
        <v>0.5</v>
      </c>
      <c r="X161" s="161"/>
      <c r="Y161" s="161"/>
      <c r="Z161" s="161"/>
      <c r="AA161" s="161"/>
      <c r="AB161" s="161"/>
      <c r="AC161" s="161"/>
      <c r="AD161" s="161"/>
      <c r="AE161" s="161"/>
      <c r="AF161" s="161"/>
      <c r="AG161" s="161"/>
      <c r="AH161" s="161"/>
      <c r="AI161" s="161"/>
      <c r="AJ161" s="161"/>
      <c r="AK161" s="161"/>
      <c r="AL161" s="161"/>
      <c r="AM161" s="161"/>
      <c r="AN161" s="161"/>
      <c r="AO161" s="161"/>
      <c r="AP161" s="161"/>
      <c r="AQ161" s="161"/>
    </row>
    <row r="162" spans="1:52" x14ac:dyDescent="0.2">
      <c r="A162" s="25"/>
      <c r="B162" s="9"/>
      <c r="C162" s="161"/>
      <c r="D162" s="15"/>
      <c r="H162" s="26"/>
      <c r="I162" s="26"/>
      <c r="J162" s="15"/>
      <c r="K162" s="12"/>
      <c r="L162" s="13"/>
      <c r="M162" s="15"/>
      <c r="N162" s="19"/>
      <c r="O162" s="15"/>
      <c r="P162" s="15"/>
      <c r="Q162" s="14"/>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row>
    <row r="163" spans="1:52" x14ac:dyDescent="0.2">
      <c r="A163" s="41" t="s">
        <v>46</v>
      </c>
      <c r="B163" s="28"/>
      <c r="C163" s="28"/>
      <c r="D163" s="217">
        <f ca="1">SUM(D8:D161)</f>
        <v>464.60000000000059</v>
      </c>
      <c r="E163" s="217"/>
      <c r="F163" s="217"/>
      <c r="G163" s="217">
        <f ca="1">SUM(G8:G161)</f>
        <v>464.60000000000059</v>
      </c>
      <c r="H163" s="217">
        <f>SUM(H8:H161)</f>
        <v>57.4</v>
      </c>
      <c r="I163" s="217">
        <f>SUM(I8:I161)</f>
        <v>384</v>
      </c>
      <c r="J163" s="43"/>
      <c r="K163" s="44"/>
      <c r="L163" s="45"/>
      <c r="M163" s="46">
        <f ca="1">SUM(M8:M161)</f>
        <v>17.999999999999996</v>
      </c>
      <c r="N163" s="42"/>
      <c r="O163" s="46"/>
      <c r="P163" s="46"/>
      <c r="Q163" s="47"/>
      <c r="R163" s="28"/>
      <c r="S163" s="28"/>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row>
    <row r="164" spans="1:52" x14ac:dyDescent="0.2">
      <c r="A164" s="48" t="s">
        <v>47</v>
      </c>
      <c r="B164" s="29"/>
      <c r="C164" s="29"/>
      <c r="D164" s="218"/>
      <c r="E164" s="218"/>
      <c r="F164" s="218"/>
      <c r="G164" s="218"/>
      <c r="H164" s="218">
        <f>COUNT(H8:H161)</f>
        <v>154</v>
      </c>
      <c r="I164" s="218">
        <f>COUNT(I8:I161)</f>
        <v>12</v>
      </c>
      <c r="J164" s="51"/>
      <c r="K164" s="52"/>
      <c r="L164" s="50">
        <f>COUNT(L8:L161)</f>
        <v>4</v>
      </c>
      <c r="M164" s="49"/>
      <c r="N164" s="53"/>
      <c r="O164" s="49"/>
      <c r="P164" s="49"/>
      <c r="Q164" s="54"/>
      <c r="R164" s="29"/>
      <c r="S164" s="29"/>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row>
    <row r="165" spans="1:52" x14ac:dyDescent="0.2">
      <c r="A165" s="55" t="s">
        <v>48</v>
      </c>
      <c r="B165" s="30"/>
      <c r="C165" s="30"/>
      <c r="D165" s="219">
        <f ca="1">MAX(D8:D161)</f>
        <v>7.4</v>
      </c>
      <c r="E165" s="219"/>
      <c r="F165" s="219"/>
      <c r="G165" s="219">
        <f t="shared" ref="G165:M165" ca="1" si="72">MAX(G8:G161)</f>
        <v>7.4</v>
      </c>
      <c r="H165" s="219">
        <f t="shared" si="72"/>
        <v>32</v>
      </c>
      <c r="I165" s="219">
        <f t="shared" si="72"/>
        <v>32</v>
      </c>
      <c r="J165" s="58">
        <f t="shared" ca="1" si="72"/>
        <v>64.069142857142822</v>
      </c>
      <c r="K165" s="57">
        <f t="shared" ca="1" si="72"/>
        <v>0.46225932797361347</v>
      </c>
      <c r="L165" s="57">
        <f t="shared" si="72"/>
        <v>0.4</v>
      </c>
      <c r="M165" s="56">
        <f t="shared" ca="1" si="72"/>
        <v>14.599999999999998</v>
      </c>
      <c r="N165" s="58"/>
      <c r="O165" s="56"/>
      <c r="P165" s="56"/>
      <c r="Q165" s="59"/>
      <c r="R165" s="30"/>
      <c r="S165" s="30"/>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row>
    <row r="166" spans="1:52" x14ac:dyDescent="0.2">
      <c r="A166" s="8"/>
      <c r="B166" s="161"/>
      <c r="C166" s="161"/>
      <c r="D166" s="21"/>
      <c r="E166" s="21"/>
      <c r="F166" s="21"/>
      <c r="G166" s="10"/>
      <c r="H166" s="22"/>
      <c r="I166" s="18"/>
      <c r="J166" s="21"/>
      <c r="K166" s="19"/>
      <c r="L166" s="15"/>
      <c r="M166" s="15"/>
      <c r="N166" s="20"/>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row>
    <row r="167" spans="1:52" x14ac:dyDescent="0.2">
      <c r="A167" s="31" t="str">
        <f ca="1">HYPERLINK("#"&amp;MID(CELL("filename",A1),FIND("]",CELL("filename",A1))+1,256)&amp;"!"&amp;ADDRESS(ROW($B$8),COLUMN($B$8),1,TRUE),"Return to Cell B8")</f>
        <v>Return to Cell B8</v>
      </c>
      <c r="B167" s="161"/>
      <c r="C167" s="161"/>
      <c r="D167" s="21"/>
      <c r="E167" s="21"/>
      <c r="F167" s="21"/>
      <c r="G167" s="10"/>
      <c r="H167" s="22"/>
      <c r="I167" s="18"/>
      <c r="J167" s="21"/>
      <c r="K167" s="19"/>
      <c r="L167" s="15"/>
      <c r="M167" s="15"/>
      <c r="N167" s="20"/>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row>
    <row r="168" spans="1:52" x14ac:dyDescent="0.2">
      <c r="A168" s="31"/>
      <c r="B168" s="161"/>
      <c r="C168" s="161"/>
      <c r="D168" s="21"/>
      <c r="E168" s="21"/>
      <c r="F168" s="21"/>
      <c r="G168" s="10"/>
      <c r="H168" s="22"/>
      <c r="I168" s="18"/>
      <c r="J168" s="21"/>
      <c r="K168" s="19"/>
      <c r="L168" s="15"/>
      <c r="M168" s="15"/>
      <c r="N168" s="20"/>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row>
    <row r="169" spans="1:52" x14ac:dyDescent="0.2">
      <c r="A169" s="31"/>
      <c r="B169" s="161"/>
      <c r="C169" s="161"/>
      <c r="D169" s="21"/>
      <c r="E169" s="21"/>
      <c r="F169" s="21"/>
      <c r="G169" s="10"/>
      <c r="H169" s="22"/>
      <c r="I169" s="18"/>
      <c r="J169" s="21"/>
      <c r="K169" s="19"/>
      <c r="L169" s="15"/>
      <c r="M169" s="15"/>
      <c r="N169" s="20"/>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row>
    <row r="170" spans="1:52" x14ac:dyDescent="0.2">
      <c r="A170" s="8"/>
      <c r="B170" s="161"/>
      <c r="C170" s="161"/>
      <c r="D170" s="21"/>
      <c r="E170" s="21"/>
      <c r="F170" s="21"/>
      <c r="G170" s="10"/>
      <c r="H170" s="22"/>
      <c r="I170" s="18"/>
      <c r="J170" s="21"/>
      <c r="K170" s="19"/>
      <c r="L170" s="15"/>
      <c r="M170" s="15"/>
      <c r="N170" s="20"/>
      <c r="O170" s="161"/>
      <c r="P170" s="161"/>
      <c r="Q170" s="161"/>
      <c r="R170" s="161"/>
      <c r="S170" s="161"/>
      <c r="T170" s="161"/>
      <c r="U170" s="161"/>
      <c r="V170" s="161"/>
      <c r="W170" s="161"/>
      <c r="X170" s="161"/>
      <c r="Y170" s="161"/>
      <c r="Z170" s="161"/>
      <c r="AA170" s="161" t="s">
        <v>135</v>
      </c>
      <c r="AB170" s="31" t="str">
        <f ca="1">HYPERLINK("#"&amp;MID(CELL("filename",H156),FIND("]",CELL("filename",H156))+1,256)&amp;"!"&amp;ADDRESS(ROW($B$8),COLUMN($B$8),1,TRUE),"Return to Cell B8")</f>
        <v>Return to Cell B8</v>
      </c>
      <c r="AC170" s="161"/>
      <c r="AD170" s="161"/>
      <c r="AE170" s="161"/>
      <c r="AF170" s="161"/>
      <c r="AG170" s="161"/>
      <c r="AH170" s="161"/>
      <c r="AI170" s="161"/>
      <c r="AJ170" s="161"/>
      <c r="AK170" s="161"/>
      <c r="AL170" s="161"/>
      <c r="AM170" s="161"/>
      <c r="AN170" s="161"/>
      <c r="AO170" s="161"/>
      <c r="AP170" s="161"/>
      <c r="AQ170" s="161"/>
    </row>
    <row r="171" spans="1:52" x14ac:dyDescent="0.2">
      <c r="A171" s="8"/>
      <c r="B171" s="161"/>
      <c r="C171" s="161"/>
      <c r="D171" s="21"/>
      <c r="E171" s="21"/>
      <c r="F171" s="21"/>
      <c r="G171" s="10"/>
      <c r="H171" s="22"/>
      <c r="I171" s="18"/>
      <c r="J171" s="21"/>
      <c r="K171" s="19"/>
      <c r="L171" s="15"/>
      <c r="M171" s="15"/>
      <c r="N171" s="20"/>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row>
    <row r="172" spans="1:52" x14ac:dyDescent="0.2">
      <c r="AA172" s="64" t="s">
        <v>94</v>
      </c>
      <c r="AD172" s="31" t="str">
        <f ca="1">HYPERLINK("#"&amp;MID(CELL("filename",J158),FIND("]",CELL("filename",J158))+1,256)&amp;"!"&amp;ADDRESS(ROW($B$8),COLUMN($B$8),1,TRUE),"Return to Cell B8")</f>
        <v>Return to Cell B8</v>
      </c>
      <c r="AG172" s="37" t="s">
        <v>84</v>
      </c>
      <c r="AP172" s="17"/>
      <c r="AX172" s="10"/>
      <c r="AY172" s="10"/>
      <c r="AZ172" s="16"/>
    </row>
    <row r="173" spans="1:52" ht="51" x14ac:dyDescent="0.2">
      <c r="AA173" s="71" t="s">
        <v>95</v>
      </c>
      <c r="AB173" s="72" t="s">
        <v>97</v>
      </c>
      <c r="AC173" s="183" t="s">
        <v>154</v>
      </c>
      <c r="AD173" s="73" t="s">
        <v>96</v>
      </c>
      <c r="AE173" s="77" t="s">
        <v>100</v>
      </c>
      <c r="AP173" s="17"/>
      <c r="AX173" s="10"/>
      <c r="AY173" s="10"/>
      <c r="AZ173" s="16"/>
    </row>
    <row r="174" spans="1:52" x14ac:dyDescent="0.2">
      <c r="AA174" s="23"/>
      <c r="AB174" s="74" t="s">
        <v>87</v>
      </c>
      <c r="AC174" s="187" t="s">
        <v>153</v>
      </c>
      <c r="AD174" s="74" t="s">
        <v>87</v>
      </c>
      <c r="AP174" s="17"/>
      <c r="AX174" s="10"/>
      <c r="AY174" s="10"/>
      <c r="AZ174" s="16"/>
    </row>
    <row r="175" spans="1:52" ht="12.75" customHeight="1" x14ac:dyDescent="0.2">
      <c r="AA175" s="68" t="s">
        <v>9</v>
      </c>
      <c r="AB175" s="65">
        <v>1</v>
      </c>
      <c r="AC175" s="82">
        <v>1220</v>
      </c>
      <c r="AD175" s="83">
        <v>1</v>
      </c>
      <c r="AE175" s="257" t="s">
        <v>99</v>
      </c>
      <c r="AF175" s="258"/>
      <c r="AG175" s="258"/>
      <c r="AH175" s="258"/>
      <c r="AP175" s="17"/>
      <c r="AX175" s="10"/>
      <c r="AY175" s="10"/>
      <c r="AZ175" s="16"/>
    </row>
    <row r="176" spans="1:52" ht="12.75" customHeight="1" x14ac:dyDescent="0.2">
      <c r="AA176" s="69" t="s">
        <v>10</v>
      </c>
      <c r="AB176" s="66">
        <v>2</v>
      </c>
      <c r="AC176" s="84">
        <v>910</v>
      </c>
      <c r="AD176" s="85">
        <v>7</v>
      </c>
      <c r="AE176" s="257"/>
      <c r="AF176" s="258"/>
      <c r="AG176" s="258"/>
      <c r="AH176" s="258"/>
      <c r="AP176" s="17"/>
      <c r="AX176" s="10"/>
      <c r="AY176" s="10"/>
      <c r="AZ176" s="16"/>
    </row>
    <row r="177" spans="27:52" ht="12.75" customHeight="1" x14ac:dyDescent="0.2">
      <c r="AA177" s="69" t="s">
        <v>3</v>
      </c>
      <c r="AB177" s="66">
        <v>3</v>
      </c>
      <c r="AC177" s="84">
        <v>910</v>
      </c>
      <c r="AD177" s="85">
        <v>7</v>
      </c>
      <c r="AE177" s="257"/>
      <c r="AF177" s="258"/>
      <c r="AG177" s="258"/>
      <c r="AH177" s="258"/>
      <c r="AP177" s="17"/>
      <c r="AX177" s="10"/>
      <c r="AY177" s="10"/>
      <c r="AZ177" s="16"/>
    </row>
    <row r="178" spans="27:52" ht="12.75" customHeight="1" x14ac:dyDescent="0.2">
      <c r="AA178" s="69" t="s">
        <v>45</v>
      </c>
      <c r="AB178" s="66">
        <v>4</v>
      </c>
      <c r="AC178" s="84">
        <v>610</v>
      </c>
      <c r="AD178" s="85">
        <v>7</v>
      </c>
      <c r="AE178" s="257"/>
      <c r="AF178" s="258"/>
      <c r="AG178" s="258"/>
      <c r="AH178" s="258"/>
      <c r="AP178" s="17"/>
      <c r="AX178" s="10"/>
      <c r="AY178" s="10"/>
      <c r="AZ178" s="16"/>
    </row>
    <row r="179" spans="27:52" ht="12.75" customHeight="1" x14ac:dyDescent="0.2">
      <c r="AA179" s="69" t="s">
        <v>11</v>
      </c>
      <c r="AB179" s="66">
        <v>5</v>
      </c>
      <c r="AC179" s="84">
        <v>610</v>
      </c>
      <c r="AD179" s="85">
        <v>7</v>
      </c>
      <c r="AE179" s="257"/>
      <c r="AF179" s="258"/>
      <c r="AG179" s="258"/>
      <c r="AH179" s="258"/>
      <c r="AP179" s="17"/>
      <c r="AX179" s="10"/>
      <c r="AY179" s="10"/>
      <c r="AZ179" s="16"/>
    </row>
    <row r="180" spans="27:52" ht="12.75" customHeight="1" x14ac:dyDescent="0.2">
      <c r="AA180" s="69" t="s">
        <v>12</v>
      </c>
      <c r="AB180" s="66">
        <v>6</v>
      </c>
      <c r="AC180" s="84">
        <v>610</v>
      </c>
      <c r="AD180" s="85">
        <v>7</v>
      </c>
      <c r="AE180" s="257"/>
      <c r="AF180" s="258"/>
      <c r="AG180" s="258"/>
      <c r="AH180" s="258"/>
      <c r="AP180" s="17"/>
      <c r="AX180" s="10"/>
      <c r="AY180" s="10"/>
      <c r="AZ180" s="16"/>
    </row>
    <row r="181" spans="27:52" ht="12.75" customHeight="1" x14ac:dyDescent="0.2">
      <c r="AA181" s="237" t="s">
        <v>254</v>
      </c>
      <c r="AB181" s="66">
        <v>7</v>
      </c>
      <c r="AC181" s="84">
        <v>910</v>
      </c>
      <c r="AD181" s="85">
        <v>7</v>
      </c>
      <c r="AE181" s="257"/>
      <c r="AF181" s="258"/>
      <c r="AG181" s="258"/>
      <c r="AH181" s="258"/>
      <c r="AP181" s="17"/>
      <c r="AX181" s="10"/>
      <c r="AY181" s="10"/>
      <c r="AZ181" s="16"/>
    </row>
    <row r="182" spans="27:52" ht="12.75" customHeight="1" x14ac:dyDescent="0.2">
      <c r="AA182" s="69" t="s">
        <v>13</v>
      </c>
      <c r="AB182" s="66">
        <v>8</v>
      </c>
      <c r="AC182" s="84">
        <v>910</v>
      </c>
      <c r="AD182" s="85">
        <v>7</v>
      </c>
      <c r="AE182" s="257"/>
      <c r="AF182" s="258"/>
      <c r="AG182" s="258"/>
      <c r="AH182" s="258"/>
      <c r="AP182" s="17"/>
      <c r="AX182" s="10"/>
      <c r="AY182" s="10"/>
      <c r="AZ182" s="16"/>
    </row>
    <row r="183" spans="27:52" ht="12.75" customHeight="1" x14ac:dyDescent="0.2">
      <c r="AA183" s="70" t="s">
        <v>249</v>
      </c>
      <c r="AB183" s="67">
        <v>9</v>
      </c>
      <c r="AC183" s="86">
        <v>910</v>
      </c>
      <c r="AD183" s="87">
        <v>7</v>
      </c>
      <c r="AE183" s="257"/>
      <c r="AF183" s="258"/>
      <c r="AG183" s="258"/>
      <c r="AH183" s="258"/>
      <c r="AP183" s="17"/>
      <c r="AX183" s="10"/>
      <c r="AY183" s="10"/>
      <c r="AZ183" s="16"/>
    </row>
    <row r="184" spans="27:52" x14ac:dyDescent="0.2">
      <c r="AA184" s="8"/>
      <c r="AP184" s="17"/>
      <c r="AX184" s="10"/>
      <c r="AY184" s="10"/>
      <c r="AZ184" s="16"/>
    </row>
    <row r="185" spans="27:52" x14ac:dyDescent="0.2">
      <c r="AA185" s="97" t="s">
        <v>104</v>
      </c>
      <c r="AB185" s="97" t="s">
        <v>105</v>
      </c>
      <c r="AE185" s="162" t="s">
        <v>106</v>
      </c>
      <c r="AF185" s="162" t="s">
        <v>107</v>
      </c>
      <c r="AG185" s="166" t="s">
        <v>85</v>
      </c>
      <c r="AP185" s="17"/>
      <c r="AX185" s="10"/>
      <c r="AY185" s="10"/>
      <c r="AZ185" s="16"/>
    </row>
    <row r="186" spans="27:52" ht="15.75" x14ac:dyDescent="0.3">
      <c r="AA186" s="189" t="s">
        <v>148</v>
      </c>
      <c r="AB186" s="116" t="s">
        <v>116</v>
      </c>
      <c r="AE186" s="80">
        <v>102</v>
      </c>
      <c r="AF186" s="185" t="s">
        <v>153</v>
      </c>
      <c r="AG186" s="161"/>
    </row>
    <row r="187" spans="27:52" ht="15.75" x14ac:dyDescent="0.3">
      <c r="AA187" s="189" t="s">
        <v>149</v>
      </c>
      <c r="AB187" s="117" t="s">
        <v>142</v>
      </c>
      <c r="AE187" s="81">
        <v>0.5</v>
      </c>
      <c r="AF187" s="163" t="s">
        <v>87</v>
      </c>
      <c r="AG187" s="164"/>
    </row>
    <row r="188" spans="27:52" ht="15.75" x14ac:dyDescent="0.3">
      <c r="AA188" s="117" t="s">
        <v>150</v>
      </c>
      <c r="AB188" s="96" t="s">
        <v>109</v>
      </c>
      <c r="AE188" s="80">
        <v>0.6</v>
      </c>
      <c r="AF188" s="163" t="s">
        <v>87</v>
      </c>
      <c r="AG188" s="164"/>
    </row>
    <row r="189" spans="27:52" ht="15.75" x14ac:dyDescent="0.3">
      <c r="AA189" s="117" t="s">
        <v>151</v>
      </c>
      <c r="AB189" s="118" t="s">
        <v>122</v>
      </c>
      <c r="AE189" s="80">
        <v>21</v>
      </c>
      <c r="AF189" s="165" t="s">
        <v>108</v>
      </c>
      <c r="AG189" s="164"/>
    </row>
    <row r="190" spans="27:52" x14ac:dyDescent="0.2">
      <c r="AA190" s="117" t="s">
        <v>146</v>
      </c>
      <c r="AB190" s="118" t="s">
        <v>147</v>
      </c>
      <c r="AE190" s="81">
        <v>0.5</v>
      </c>
      <c r="AF190" s="163" t="s">
        <v>87</v>
      </c>
      <c r="AG190" s="164"/>
    </row>
    <row r="191" spans="27:52" x14ac:dyDescent="0.2">
      <c r="AA191" s="88"/>
      <c r="AG191" s="31"/>
      <c r="AM191" s="119"/>
      <c r="AN191" s="120"/>
    </row>
    <row r="192" spans="27:52" x14ac:dyDescent="0.2">
      <c r="AA192" s="31" t="str">
        <f ca="1">HYPERLINK("#"&amp;MID(CELL("filename",G179),FIND("]",CELL("filename",G179))+1,256)&amp;"!"&amp;ADDRESS(ROW($B$8),COLUMN($B$8),1,TRUE),"Return to Cell B8")</f>
        <v>Return to Cell B8</v>
      </c>
      <c r="AG192" s="31"/>
    </row>
    <row r="193" spans="27:34" x14ac:dyDescent="0.2">
      <c r="AA193" s="62"/>
      <c r="AG193" s="31"/>
    </row>
    <row r="194" spans="27:34" x14ac:dyDescent="0.2">
      <c r="AA194" s="117" t="s">
        <v>121</v>
      </c>
    </row>
    <row r="195" spans="27:34" x14ac:dyDescent="0.2">
      <c r="AA195" s="122" t="s">
        <v>117</v>
      </c>
      <c r="AB195" s="123" t="s">
        <v>118</v>
      </c>
      <c r="AC195" s="123"/>
      <c r="AD195" s="122" t="s">
        <v>120</v>
      </c>
      <c r="AE195" s="122" t="s">
        <v>119</v>
      </c>
      <c r="AF195" s="122" t="s">
        <v>120</v>
      </c>
      <c r="AG195" s="122" t="s">
        <v>119</v>
      </c>
      <c r="AH195" s="122" t="s">
        <v>7</v>
      </c>
    </row>
    <row r="196" spans="27:34" x14ac:dyDescent="0.2">
      <c r="AA196" s="124"/>
      <c r="AB196" s="125" t="s">
        <v>16</v>
      </c>
      <c r="AC196" s="126" t="s">
        <v>17</v>
      </c>
      <c r="AD196" s="127" t="s">
        <v>259</v>
      </c>
      <c r="AE196" s="126" t="s">
        <v>101</v>
      </c>
      <c r="AF196" s="126" t="s">
        <v>93</v>
      </c>
      <c r="AG196" s="126" t="s">
        <v>93</v>
      </c>
      <c r="AH196" s="126" t="s">
        <v>93</v>
      </c>
    </row>
    <row r="197" spans="27:34" x14ac:dyDescent="0.2">
      <c r="AA197" s="124"/>
      <c r="AB197" s="125" t="s">
        <v>153</v>
      </c>
      <c r="AC197" s="126" t="s">
        <v>153</v>
      </c>
      <c r="AD197" s="127" t="s">
        <v>87</v>
      </c>
      <c r="AE197" s="126" t="s">
        <v>153</v>
      </c>
      <c r="AF197" s="126" t="s">
        <v>155</v>
      </c>
      <c r="AG197" s="126" t="s">
        <v>153</v>
      </c>
      <c r="AH197" s="126" t="s">
        <v>153</v>
      </c>
    </row>
    <row r="198" spans="27:34" ht="13.5" thickBot="1" x14ac:dyDescent="0.25">
      <c r="AA198" s="128" t="s">
        <v>123</v>
      </c>
      <c r="AB198" s="128" t="s">
        <v>124</v>
      </c>
      <c r="AC198" s="127" t="s">
        <v>125</v>
      </c>
      <c r="AD198" s="127" t="s">
        <v>126</v>
      </c>
      <c r="AE198" s="127" t="s">
        <v>127</v>
      </c>
      <c r="AF198" s="127" t="s">
        <v>128</v>
      </c>
      <c r="AG198" s="127" t="s">
        <v>129</v>
      </c>
      <c r="AH198" s="127" t="s">
        <v>130</v>
      </c>
    </row>
    <row r="199" spans="27:34" x14ac:dyDescent="0.2">
      <c r="AA199" s="129">
        <v>0</v>
      </c>
      <c r="AB199" s="130">
        <v>0</v>
      </c>
      <c r="AC199" s="131">
        <v>0</v>
      </c>
      <c r="AD199" s="132" t="s">
        <v>102</v>
      </c>
      <c r="AE199" s="133">
        <f>AC199-AB199</f>
        <v>0</v>
      </c>
      <c r="AF199" s="134">
        <v>0</v>
      </c>
      <c r="AG199" s="192">
        <v>0</v>
      </c>
      <c r="AH199" s="197">
        <v>0</v>
      </c>
    </row>
    <row r="200" spans="27:34" x14ac:dyDescent="0.2">
      <c r="AA200" s="137">
        <v>1</v>
      </c>
      <c r="AB200" s="126">
        <v>0</v>
      </c>
      <c r="AC200" s="138">
        <v>100</v>
      </c>
      <c r="AD200" s="139" t="s">
        <v>24</v>
      </c>
      <c r="AE200" s="140">
        <f t="shared" ref="AE200:AE208" si="73">AC200-AB200</f>
        <v>100</v>
      </c>
      <c r="AF200" s="171">
        <f t="shared" ref="AF200:AF207" si="74">VLOOKUP(AD200,AWHC,COLUMNS(AA214:AB214),FALSE)</f>
        <v>7.0000000000000007E-2</v>
      </c>
      <c r="AG200" s="193">
        <f>AE200*AF200</f>
        <v>7.0000000000000009</v>
      </c>
      <c r="AH200" s="198">
        <f>AH199+AG200</f>
        <v>7.0000000000000009</v>
      </c>
    </row>
    <row r="201" spans="27:34" x14ac:dyDescent="0.2">
      <c r="AA201" s="137">
        <v>2</v>
      </c>
      <c r="AB201" s="126">
        <f>AC200</f>
        <v>100</v>
      </c>
      <c r="AC201" s="138">
        <v>200</v>
      </c>
      <c r="AD201" s="139" t="s">
        <v>26</v>
      </c>
      <c r="AE201" s="140">
        <f t="shared" si="73"/>
        <v>100</v>
      </c>
      <c r="AF201" s="171">
        <f t="shared" si="74"/>
        <v>0.09</v>
      </c>
      <c r="AG201" s="193">
        <f t="shared" ref="AG201:AG207" si="75">AE201*AF201</f>
        <v>9</v>
      </c>
      <c r="AH201" s="198">
        <f t="shared" ref="AH201:AH207" si="76">AH200+AG201</f>
        <v>16</v>
      </c>
    </row>
    <row r="202" spans="27:34" x14ac:dyDescent="0.2">
      <c r="AA202" s="137">
        <v>3</v>
      </c>
      <c r="AB202" s="126">
        <f t="shared" ref="AB202:AB207" si="77">AC201</f>
        <v>200</v>
      </c>
      <c r="AC202" s="138">
        <v>300</v>
      </c>
      <c r="AD202" s="139" t="s">
        <v>25</v>
      </c>
      <c r="AE202" s="140">
        <f t="shared" si="73"/>
        <v>100</v>
      </c>
      <c r="AF202" s="171">
        <f t="shared" si="74"/>
        <v>0.13</v>
      </c>
      <c r="AG202" s="193">
        <f t="shared" si="75"/>
        <v>13</v>
      </c>
      <c r="AH202" s="198">
        <f t="shared" si="76"/>
        <v>29</v>
      </c>
    </row>
    <row r="203" spans="27:34" x14ac:dyDescent="0.2">
      <c r="AA203" s="137">
        <v>4</v>
      </c>
      <c r="AB203" s="126">
        <f t="shared" si="77"/>
        <v>300</v>
      </c>
      <c r="AC203" s="138">
        <v>510</v>
      </c>
      <c r="AD203" s="139" t="s">
        <v>22</v>
      </c>
      <c r="AE203" s="140">
        <f t="shared" si="73"/>
        <v>210</v>
      </c>
      <c r="AF203" s="171">
        <f t="shared" si="74"/>
        <v>0.16</v>
      </c>
      <c r="AG203" s="193">
        <f t="shared" si="75"/>
        <v>33.6</v>
      </c>
      <c r="AH203" s="198">
        <f t="shared" si="76"/>
        <v>62.6</v>
      </c>
    </row>
    <row r="204" spans="27:34" x14ac:dyDescent="0.2">
      <c r="AA204" s="137">
        <v>5</v>
      </c>
      <c r="AB204" s="126">
        <f t="shared" si="77"/>
        <v>510</v>
      </c>
      <c r="AC204" s="138">
        <v>710</v>
      </c>
      <c r="AD204" s="139" t="s">
        <v>27</v>
      </c>
      <c r="AE204" s="140">
        <f t="shared" si="73"/>
        <v>200</v>
      </c>
      <c r="AF204" s="171">
        <f t="shared" si="74"/>
        <v>0.2</v>
      </c>
      <c r="AG204" s="193">
        <f t="shared" si="75"/>
        <v>40</v>
      </c>
      <c r="AH204" s="198">
        <f t="shared" si="76"/>
        <v>102.6</v>
      </c>
    </row>
    <row r="205" spans="27:34" x14ac:dyDescent="0.2">
      <c r="AA205" s="137">
        <v>6</v>
      </c>
      <c r="AB205" s="126">
        <f t="shared" si="77"/>
        <v>710</v>
      </c>
      <c r="AC205" s="138">
        <v>910</v>
      </c>
      <c r="AD205" s="139" t="s">
        <v>21</v>
      </c>
      <c r="AE205" s="140">
        <f t="shared" si="73"/>
        <v>200</v>
      </c>
      <c r="AF205" s="171">
        <f t="shared" si="74"/>
        <v>0.18</v>
      </c>
      <c r="AG205" s="193">
        <f t="shared" si="75"/>
        <v>36</v>
      </c>
      <c r="AH205" s="198">
        <f t="shared" si="76"/>
        <v>138.6</v>
      </c>
    </row>
    <row r="206" spans="27:34" x14ac:dyDescent="0.2">
      <c r="AA206" s="137">
        <v>7</v>
      </c>
      <c r="AB206" s="126">
        <f t="shared" si="77"/>
        <v>910</v>
      </c>
      <c r="AC206" s="138">
        <v>1020</v>
      </c>
      <c r="AD206" s="139" t="s">
        <v>28</v>
      </c>
      <c r="AE206" s="140">
        <f t="shared" si="73"/>
        <v>110</v>
      </c>
      <c r="AF206" s="171">
        <f t="shared" si="74"/>
        <v>0.16</v>
      </c>
      <c r="AG206" s="193">
        <f t="shared" si="75"/>
        <v>17.600000000000001</v>
      </c>
      <c r="AH206" s="198">
        <f t="shared" si="76"/>
        <v>156.19999999999999</v>
      </c>
    </row>
    <row r="207" spans="27:34" ht="13.5" thickBot="1" x14ac:dyDescent="0.25">
      <c r="AA207" s="137">
        <v>8</v>
      </c>
      <c r="AB207" s="126">
        <f t="shared" si="77"/>
        <v>1020</v>
      </c>
      <c r="AC207" s="143">
        <v>1220</v>
      </c>
      <c r="AD207" s="144" t="s">
        <v>23</v>
      </c>
      <c r="AE207" s="145">
        <f t="shared" si="73"/>
        <v>200</v>
      </c>
      <c r="AF207" s="184">
        <f t="shared" si="74"/>
        <v>0.04</v>
      </c>
      <c r="AG207" s="194">
        <f t="shared" si="75"/>
        <v>8</v>
      </c>
      <c r="AH207" s="199">
        <f t="shared" si="76"/>
        <v>164.2</v>
      </c>
    </row>
    <row r="208" spans="27:34" ht="13.5" thickBot="1" x14ac:dyDescent="0.25">
      <c r="AA208" s="148">
        <v>9</v>
      </c>
      <c r="AB208" s="149">
        <f>AC207</f>
        <v>1220</v>
      </c>
      <c r="AC208" s="149">
        <f>AC207</f>
        <v>1220</v>
      </c>
      <c r="AD208" s="150" t="s">
        <v>102</v>
      </c>
      <c r="AE208" s="151">
        <f t="shared" si="73"/>
        <v>0</v>
      </c>
      <c r="AF208" s="152">
        <v>0</v>
      </c>
      <c r="AG208" s="195">
        <v>0</v>
      </c>
      <c r="AH208" s="200">
        <f>AH207</f>
        <v>164.2</v>
      </c>
    </row>
    <row r="209" spans="27:34" x14ac:dyDescent="0.2">
      <c r="AA209" s="118"/>
      <c r="AB209" s="118" t="s">
        <v>7</v>
      </c>
      <c r="AC209" s="118"/>
      <c r="AD209" s="31" t="str">
        <f ca="1">HYPERLINK("#"&amp;MID(CELL("filename",J197),FIND("]",CELL("filename",J197))+1,256)&amp;"!"&amp;ADDRESS(ROW($B$8),COLUMN($B$8),1,TRUE),"Return to Cell B8")</f>
        <v>Return to Cell B8</v>
      </c>
      <c r="AE209" s="118"/>
      <c r="AF209" s="118"/>
      <c r="AG209" s="196">
        <f>SUM(AG200:AG207)</f>
        <v>164.2</v>
      </c>
      <c r="AH209" s="155"/>
    </row>
    <row r="210" spans="27:34" x14ac:dyDescent="0.2">
      <c r="AA210" s="78"/>
      <c r="AB210" s="4"/>
      <c r="AC210" s="4"/>
      <c r="AD210" s="4"/>
    </row>
    <row r="211" spans="27:34" x14ac:dyDescent="0.2">
      <c r="AA211" s="124" t="s">
        <v>15</v>
      </c>
      <c r="AB211" s="124"/>
      <c r="AC211" s="124"/>
      <c r="AD211" s="124"/>
    </row>
    <row r="212" spans="27:34" x14ac:dyDescent="0.2">
      <c r="AA212" s="156"/>
      <c r="AB212" s="122" t="s">
        <v>93</v>
      </c>
      <c r="AD212" s="124"/>
    </row>
    <row r="213" spans="27:34" x14ac:dyDescent="0.2">
      <c r="AA213" s="157" t="s">
        <v>18</v>
      </c>
      <c r="AB213" s="190" t="s">
        <v>155</v>
      </c>
      <c r="AD213" s="124"/>
    </row>
    <row r="214" spans="27:34" x14ac:dyDescent="0.2">
      <c r="AA214" s="118" t="s">
        <v>23</v>
      </c>
      <c r="AB214" s="155">
        <v>0.04</v>
      </c>
      <c r="AD214" s="124"/>
    </row>
    <row r="215" spans="27:34" x14ac:dyDescent="0.2">
      <c r="AA215" s="118" t="s">
        <v>24</v>
      </c>
      <c r="AB215" s="155">
        <v>7.0000000000000007E-2</v>
      </c>
      <c r="AD215" s="124"/>
    </row>
    <row r="216" spans="27:34" x14ac:dyDescent="0.2">
      <c r="AA216" s="118" t="s">
        <v>26</v>
      </c>
      <c r="AB216" s="155">
        <v>0.09</v>
      </c>
      <c r="AD216" s="124"/>
    </row>
    <row r="217" spans="27:34" x14ac:dyDescent="0.2">
      <c r="AA217" s="118" t="s">
        <v>25</v>
      </c>
      <c r="AB217" s="155">
        <v>0.13</v>
      </c>
      <c r="AD217" s="124"/>
    </row>
    <row r="218" spans="27:34" x14ac:dyDescent="0.2">
      <c r="AA218" s="118" t="s">
        <v>22</v>
      </c>
      <c r="AB218" s="155">
        <v>0.16</v>
      </c>
      <c r="AD218" s="124"/>
    </row>
    <row r="219" spans="27:34" x14ac:dyDescent="0.2">
      <c r="AA219" s="118" t="s">
        <v>27</v>
      </c>
      <c r="AB219" s="155">
        <v>0.2</v>
      </c>
      <c r="AD219" s="124"/>
    </row>
    <row r="220" spans="27:34" x14ac:dyDescent="0.2">
      <c r="AA220" s="118" t="s">
        <v>21</v>
      </c>
      <c r="AB220" s="155">
        <v>0.18</v>
      </c>
      <c r="AD220" s="124"/>
    </row>
    <row r="221" spans="27:34" x14ac:dyDescent="0.2">
      <c r="AA221" s="118" t="s">
        <v>28</v>
      </c>
      <c r="AB221" s="155">
        <v>0.16</v>
      </c>
      <c r="AD221" s="124"/>
    </row>
    <row r="222" spans="27:34" x14ac:dyDescent="0.2">
      <c r="AA222" s="157" t="s">
        <v>20</v>
      </c>
      <c r="AB222" s="159">
        <v>0</v>
      </c>
      <c r="AD222" s="124"/>
    </row>
    <row r="223" spans="27:34" x14ac:dyDescent="0.2">
      <c r="AA223" s="8"/>
    </row>
    <row r="224" spans="27:34" x14ac:dyDescent="0.2">
      <c r="AA224" s="31" t="str">
        <f ca="1">HYPERLINK("#"&amp;MID(CELL("filename",G212),FIND("]",CELL("filename",G212))+1,256)&amp;"!"&amp;ADDRESS(ROW($B$8),COLUMN($B$8),1,TRUE),"Return to Cell B8")</f>
        <v>Return to Cell B8</v>
      </c>
    </row>
    <row r="225" spans="27:75" x14ac:dyDescent="0.2">
      <c r="AA225" s="8"/>
      <c r="AD225" s="31"/>
    </row>
    <row r="226" spans="27:75" x14ac:dyDescent="0.2">
      <c r="AA226" s="8"/>
      <c r="AD226" s="31"/>
    </row>
    <row r="227" spans="27:75" x14ac:dyDescent="0.2">
      <c r="AA227" s="8"/>
      <c r="AD227" s="31"/>
    </row>
    <row r="228" spans="27:75" x14ac:dyDescent="0.2">
      <c r="AA228" s="8"/>
      <c r="AD228" s="31"/>
    </row>
    <row r="229" spans="27:75" x14ac:dyDescent="0.2">
      <c r="AA229" s="8"/>
      <c r="AD229" s="31"/>
    </row>
    <row r="230" spans="27:75" x14ac:dyDescent="0.2">
      <c r="AA230" s="8"/>
      <c r="AD230" s="31"/>
      <c r="BA230" s="118" t="s">
        <v>131</v>
      </c>
      <c r="BB230" s="118"/>
      <c r="BC230" s="31" t="str">
        <f ca="1">HYPERLINK("#"&amp;MID(CELL("filename",AI219),FIND("]",CELL("filename",AI219))+1,256)&amp;"!"&amp;ADDRESS(ROW($B$8),COLUMN($B$8),1,TRUE),"Return to Cell B8")</f>
        <v>Return to Cell B8</v>
      </c>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row>
    <row r="231" spans="27:75" x14ac:dyDescent="0.2">
      <c r="AA231" s="8"/>
      <c r="AD231" s="31"/>
      <c r="BA231" s="118"/>
      <c r="BB231" s="118"/>
      <c r="BC231" s="31"/>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row>
    <row r="232" spans="27:75" x14ac:dyDescent="0.2">
      <c r="AA232" s="8"/>
      <c r="AD232" s="31"/>
      <c r="BA232" s="222" t="s">
        <v>160</v>
      </c>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row>
    <row r="233" spans="27:75" x14ac:dyDescent="0.2">
      <c r="BA233" s="118" t="s">
        <v>190</v>
      </c>
      <c r="BB233" s="118"/>
      <c r="BC233" s="118" t="s">
        <v>191</v>
      </c>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row>
    <row r="234" spans="27:75" x14ac:dyDescent="0.2">
      <c r="BA234" s="118" t="s">
        <v>188</v>
      </c>
      <c r="BB234" s="118"/>
      <c r="BC234" s="31" t="s">
        <v>189</v>
      </c>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row>
    <row r="235" spans="27:75" x14ac:dyDescent="0.2">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row>
    <row r="236" spans="27:75" x14ac:dyDescent="0.2">
      <c r="BA236" s="118" t="s">
        <v>179</v>
      </c>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row>
    <row r="237" spans="27:75" x14ac:dyDescent="0.2">
      <c r="BA237" s="122" t="s">
        <v>29</v>
      </c>
      <c r="BB237" s="253" t="s">
        <v>30</v>
      </c>
      <c r="BC237" s="253"/>
      <c r="BD237" s="253"/>
      <c r="BE237" s="253"/>
      <c r="BF237" s="253"/>
      <c r="BG237" s="253"/>
      <c r="BH237" s="253"/>
      <c r="BI237" s="253"/>
      <c r="BJ237" s="253"/>
      <c r="BK237" s="253"/>
      <c r="BL237" s="253"/>
      <c r="BM237" s="253"/>
      <c r="BN237" s="253"/>
      <c r="BO237" s="253"/>
      <c r="BP237" s="253"/>
      <c r="BQ237" s="253"/>
      <c r="BR237" s="253"/>
      <c r="BS237" s="253"/>
      <c r="BT237" s="253"/>
      <c r="BU237" s="253"/>
      <c r="BV237" s="253"/>
      <c r="BW237" s="253"/>
    </row>
    <row r="238" spans="27:75" ht="14.25" x14ac:dyDescent="0.2">
      <c r="BA238" s="126" t="s">
        <v>156</v>
      </c>
      <c r="BB238" s="254" t="s">
        <v>82</v>
      </c>
      <c r="BC238" s="254"/>
      <c r="BD238" s="254"/>
      <c r="BE238" s="254"/>
      <c r="BF238" s="254"/>
      <c r="BG238" s="254"/>
      <c r="BH238" s="254"/>
      <c r="BI238" s="254"/>
      <c r="BJ238" s="254"/>
      <c r="BK238" s="254"/>
      <c r="BL238" s="254"/>
      <c r="BM238" s="254"/>
      <c r="BN238" s="254"/>
      <c r="BO238" s="254"/>
      <c r="BP238" s="254"/>
      <c r="BQ238" s="254"/>
      <c r="BR238" s="254"/>
      <c r="BS238" s="254" t="s">
        <v>83</v>
      </c>
      <c r="BT238" s="254"/>
      <c r="BU238" s="254"/>
      <c r="BV238" s="254"/>
      <c r="BW238" s="254"/>
    </row>
    <row r="239" spans="27:75" x14ac:dyDescent="0.2">
      <c r="BA239" s="187"/>
      <c r="BB239" s="186">
        <v>1</v>
      </c>
      <c r="BC239" s="186">
        <v>2</v>
      </c>
      <c r="BD239" s="186">
        <v>3</v>
      </c>
      <c r="BE239" s="186">
        <v>4</v>
      </c>
      <c r="BF239" s="186">
        <v>5</v>
      </c>
      <c r="BG239" s="186">
        <v>6</v>
      </c>
      <c r="BH239" s="186">
        <v>7</v>
      </c>
      <c r="BI239" s="186">
        <v>8</v>
      </c>
      <c r="BJ239" s="186">
        <v>9</v>
      </c>
      <c r="BK239" s="186">
        <v>10</v>
      </c>
      <c r="BL239" s="186">
        <v>11</v>
      </c>
      <c r="BM239" s="186">
        <v>12</v>
      </c>
      <c r="BN239" s="186">
        <v>13</v>
      </c>
      <c r="BO239" s="186">
        <v>14</v>
      </c>
      <c r="BP239" s="186">
        <v>15</v>
      </c>
      <c r="BQ239" s="186">
        <v>16</v>
      </c>
      <c r="BR239" s="168">
        <v>17</v>
      </c>
      <c r="BS239" s="169">
        <v>18</v>
      </c>
      <c r="BT239" s="186">
        <v>19</v>
      </c>
      <c r="BU239" s="186">
        <v>20</v>
      </c>
      <c r="BV239" s="186">
        <v>21</v>
      </c>
      <c r="BW239" s="168">
        <v>22</v>
      </c>
    </row>
    <row r="240" spans="27:75" x14ac:dyDescent="0.2">
      <c r="BA240" s="203">
        <v>0</v>
      </c>
      <c r="BB240" s="205">
        <v>0</v>
      </c>
      <c r="BC240" s="205">
        <v>0</v>
      </c>
      <c r="BD240" s="205">
        <v>0</v>
      </c>
      <c r="BE240" s="205">
        <v>0</v>
      </c>
      <c r="BF240" s="205">
        <v>0</v>
      </c>
      <c r="BG240" s="205">
        <v>0</v>
      </c>
      <c r="BH240" s="205">
        <v>0</v>
      </c>
      <c r="BI240" s="205">
        <v>0</v>
      </c>
      <c r="BJ240" s="205">
        <v>0</v>
      </c>
      <c r="BK240" s="205">
        <v>0</v>
      </c>
      <c r="BL240" s="205">
        <v>0</v>
      </c>
      <c r="BM240" s="205">
        <v>0</v>
      </c>
      <c r="BN240" s="205">
        <v>0</v>
      </c>
      <c r="BO240" s="205">
        <v>0</v>
      </c>
      <c r="BP240" s="205">
        <v>0</v>
      </c>
      <c r="BQ240" s="205">
        <v>0</v>
      </c>
      <c r="BR240" s="206">
        <v>0</v>
      </c>
      <c r="BS240" s="203">
        <v>0</v>
      </c>
      <c r="BT240" s="205">
        <v>0</v>
      </c>
      <c r="BU240" s="205">
        <v>0</v>
      </c>
      <c r="BV240" s="205">
        <v>0</v>
      </c>
      <c r="BW240" s="206">
        <v>0</v>
      </c>
    </row>
    <row r="241" spans="53:75" x14ac:dyDescent="0.2">
      <c r="BA241" s="203">
        <v>10</v>
      </c>
      <c r="BB241" s="205">
        <v>0.3</v>
      </c>
      <c r="BC241" s="205">
        <v>0.5</v>
      </c>
      <c r="BD241" s="205">
        <v>0.8</v>
      </c>
      <c r="BE241" s="205">
        <v>1</v>
      </c>
      <c r="BF241" s="205">
        <v>1.3</v>
      </c>
      <c r="BG241" s="205">
        <v>1.5</v>
      </c>
      <c r="BH241" s="205">
        <v>1.8</v>
      </c>
      <c r="BI241" s="205">
        <v>2</v>
      </c>
      <c r="BJ241" s="205">
        <v>2</v>
      </c>
      <c r="BK241" s="205">
        <v>2</v>
      </c>
      <c r="BL241" s="205">
        <v>2</v>
      </c>
      <c r="BM241" s="205">
        <v>2</v>
      </c>
      <c r="BN241" s="205">
        <v>1.8</v>
      </c>
      <c r="BO241" s="205">
        <v>1.8</v>
      </c>
      <c r="BP241" s="205">
        <v>1.5</v>
      </c>
      <c r="BQ241" s="205">
        <v>1</v>
      </c>
      <c r="BR241" s="206">
        <v>0.8</v>
      </c>
      <c r="BS241" s="203">
        <v>0</v>
      </c>
      <c r="BT241" s="205">
        <v>0</v>
      </c>
      <c r="BU241" s="205">
        <v>0</v>
      </c>
      <c r="BV241" s="205">
        <v>0</v>
      </c>
      <c r="BW241" s="206">
        <v>0</v>
      </c>
    </row>
    <row r="242" spans="53:75" x14ac:dyDescent="0.2">
      <c r="BA242" s="203">
        <v>15.6</v>
      </c>
      <c r="BB242" s="205">
        <v>0.5</v>
      </c>
      <c r="BC242" s="205">
        <v>0.8</v>
      </c>
      <c r="BD242" s="205">
        <v>1.3</v>
      </c>
      <c r="BE242" s="205">
        <v>1.5</v>
      </c>
      <c r="BF242" s="205">
        <v>2</v>
      </c>
      <c r="BG242" s="205">
        <v>2.5</v>
      </c>
      <c r="BH242" s="205">
        <v>3</v>
      </c>
      <c r="BI242" s="205">
        <v>3.6</v>
      </c>
      <c r="BJ242" s="205">
        <v>3.6</v>
      </c>
      <c r="BK242" s="205">
        <v>3.3</v>
      </c>
      <c r="BL242" s="205">
        <v>3.3</v>
      </c>
      <c r="BM242" s="205">
        <v>3.3</v>
      </c>
      <c r="BN242" s="205">
        <v>3</v>
      </c>
      <c r="BO242" s="205">
        <v>2.8</v>
      </c>
      <c r="BP242" s="205">
        <v>2.2999999999999998</v>
      </c>
      <c r="BQ242" s="205">
        <v>1.8</v>
      </c>
      <c r="BR242" s="206">
        <v>1.5</v>
      </c>
      <c r="BS242" s="203">
        <v>0</v>
      </c>
      <c r="BT242" s="205">
        <v>0</v>
      </c>
      <c r="BU242" s="205">
        <v>0</v>
      </c>
      <c r="BV242" s="205">
        <v>0</v>
      </c>
      <c r="BW242" s="206">
        <v>0</v>
      </c>
    </row>
    <row r="243" spans="53:75" x14ac:dyDescent="0.2">
      <c r="BA243" s="203">
        <v>21.1</v>
      </c>
      <c r="BB243" s="205">
        <v>0.8</v>
      </c>
      <c r="BC243" s="205">
        <v>1</v>
      </c>
      <c r="BD243" s="205">
        <v>1.5</v>
      </c>
      <c r="BE243" s="205">
        <v>2.2999999999999998</v>
      </c>
      <c r="BF243" s="205">
        <v>3</v>
      </c>
      <c r="BG243" s="205">
        <v>3.6</v>
      </c>
      <c r="BH243" s="205">
        <v>4.3</v>
      </c>
      <c r="BI243" s="205">
        <v>4.8</v>
      </c>
      <c r="BJ243" s="205">
        <v>4.8</v>
      </c>
      <c r="BK243" s="205">
        <v>4.8</v>
      </c>
      <c r="BL243" s="205">
        <v>4.5999999999999996</v>
      </c>
      <c r="BM243" s="205">
        <v>4.3</v>
      </c>
      <c r="BN243" s="205">
        <v>4.3</v>
      </c>
      <c r="BO243" s="205">
        <v>4.0999999999999996</v>
      </c>
      <c r="BP243" s="205">
        <v>3.3</v>
      </c>
      <c r="BQ243" s="205">
        <v>2.5</v>
      </c>
      <c r="BR243" s="206">
        <v>2</v>
      </c>
      <c r="BS243" s="203">
        <v>0</v>
      </c>
      <c r="BT243" s="205">
        <v>0</v>
      </c>
      <c r="BU243" s="205">
        <v>0</v>
      </c>
      <c r="BV243" s="205">
        <v>0</v>
      </c>
      <c r="BW243" s="206">
        <v>0</v>
      </c>
    </row>
    <row r="244" spans="53:75" x14ac:dyDescent="0.2">
      <c r="BA244" s="203">
        <v>26.7</v>
      </c>
      <c r="BB244" s="205">
        <v>1</v>
      </c>
      <c r="BC244" s="205">
        <v>1.5</v>
      </c>
      <c r="BD244" s="205">
        <v>2</v>
      </c>
      <c r="BE244" s="205">
        <v>2.8</v>
      </c>
      <c r="BF244" s="205">
        <v>3.8</v>
      </c>
      <c r="BG244" s="205">
        <v>4.8</v>
      </c>
      <c r="BH244" s="205">
        <v>5.6</v>
      </c>
      <c r="BI244" s="205">
        <v>6.1</v>
      </c>
      <c r="BJ244" s="205">
        <v>6.4</v>
      </c>
      <c r="BK244" s="205">
        <v>6.1</v>
      </c>
      <c r="BL244" s="205">
        <v>5.8</v>
      </c>
      <c r="BM244" s="205">
        <v>5.6</v>
      </c>
      <c r="BN244" s="205">
        <v>5.3</v>
      </c>
      <c r="BO244" s="205">
        <v>5.0999999999999996</v>
      </c>
      <c r="BP244" s="205">
        <v>4.3</v>
      </c>
      <c r="BQ244" s="205">
        <v>3.3</v>
      </c>
      <c r="BR244" s="206">
        <v>2.5</v>
      </c>
      <c r="BS244" s="203">
        <v>0</v>
      </c>
      <c r="BT244" s="205">
        <v>0</v>
      </c>
      <c r="BU244" s="205">
        <v>0</v>
      </c>
      <c r="BV244" s="205">
        <v>0</v>
      </c>
      <c r="BW244" s="206">
        <v>0</v>
      </c>
    </row>
    <row r="245" spans="53:75" x14ac:dyDescent="0.2">
      <c r="BA245" s="204">
        <v>32.200000000000003</v>
      </c>
      <c r="BB245" s="207">
        <v>1.3</v>
      </c>
      <c r="BC245" s="207">
        <v>1.8</v>
      </c>
      <c r="BD245" s="207">
        <v>2.5</v>
      </c>
      <c r="BE245" s="207">
        <v>3.6</v>
      </c>
      <c r="BF245" s="207">
        <v>4.5999999999999996</v>
      </c>
      <c r="BG245" s="207">
        <v>5.8</v>
      </c>
      <c r="BH245" s="207">
        <v>6.9</v>
      </c>
      <c r="BI245" s="207">
        <v>7.6</v>
      </c>
      <c r="BJ245" s="207">
        <v>7.6</v>
      </c>
      <c r="BK245" s="207">
        <v>7.4</v>
      </c>
      <c r="BL245" s="207">
        <v>7.4</v>
      </c>
      <c r="BM245" s="207">
        <v>6.9</v>
      </c>
      <c r="BN245" s="207">
        <v>6.6</v>
      </c>
      <c r="BO245" s="207">
        <v>6.4</v>
      </c>
      <c r="BP245" s="207">
        <v>5.0999999999999996</v>
      </c>
      <c r="BQ245" s="207">
        <v>4.0999999999999996</v>
      </c>
      <c r="BR245" s="208">
        <v>3</v>
      </c>
      <c r="BS245" s="204">
        <v>0</v>
      </c>
      <c r="BT245" s="207">
        <v>0</v>
      </c>
      <c r="BU245" s="207">
        <v>0</v>
      </c>
      <c r="BV245" s="207">
        <v>0</v>
      </c>
      <c r="BW245" s="208">
        <v>0</v>
      </c>
    </row>
    <row r="246" spans="53:75" x14ac:dyDescent="0.2">
      <c r="BA246" s="118"/>
      <c r="BB246" s="118"/>
      <c r="BC246" s="185" t="s">
        <v>32</v>
      </c>
      <c r="BD246" s="118"/>
      <c r="BE246" s="118"/>
      <c r="BF246" s="118"/>
      <c r="BG246" s="185" t="s">
        <v>32</v>
      </c>
      <c r="BH246" s="185" t="s">
        <v>32</v>
      </c>
      <c r="BI246" s="185" t="s">
        <v>32</v>
      </c>
      <c r="BJ246" s="185" t="s">
        <v>32</v>
      </c>
      <c r="BK246" s="118"/>
      <c r="BL246" s="185" t="s">
        <v>32</v>
      </c>
      <c r="BM246" s="118"/>
      <c r="BN246" s="118"/>
      <c r="BO246" s="185" t="s">
        <v>32</v>
      </c>
      <c r="BP246" s="185" t="s">
        <v>32</v>
      </c>
      <c r="BQ246" s="118"/>
      <c r="BR246" s="185" t="s">
        <v>32</v>
      </c>
      <c r="BS246" s="118"/>
      <c r="BT246" s="118"/>
      <c r="BU246" s="118"/>
      <c r="BV246" s="118"/>
      <c r="BW246" s="118"/>
    </row>
    <row r="247" spans="53:75" x14ac:dyDescent="0.2">
      <c r="BA247" s="118"/>
      <c r="BB247" s="118"/>
      <c r="BC247" s="185" t="s">
        <v>33</v>
      </c>
      <c r="BD247" s="118"/>
      <c r="BE247" s="118"/>
      <c r="BF247" s="118"/>
      <c r="BG247" s="185" t="s">
        <v>34</v>
      </c>
      <c r="BH247" s="185" t="s">
        <v>32</v>
      </c>
      <c r="BI247" s="185" t="s">
        <v>35</v>
      </c>
      <c r="BJ247" s="185" t="s">
        <v>32</v>
      </c>
      <c r="BK247" s="118"/>
      <c r="BL247" s="185" t="s">
        <v>36</v>
      </c>
      <c r="BM247" s="118"/>
      <c r="BN247" s="118"/>
      <c r="BO247" s="185" t="s">
        <v>37</v>
      </c>
      <c r="BP247" s="185" t="s">
        <v>32</v>
      </c>
      <c r="BQ247" s="118"/>
      <c r="BR247" s="185" t="s">
        <v>38</v>
      </c>
      <c r="BS247" s="118"/>
      <c r="BT247" s="118"/>
      <c r="BU247" s="118"/>
      <c r="BV247" s="118"/>
      <c r="BW247" s="118"/>
    </row>
    <row r="248" spans="53:75" x14ac:dyDescent="0.2">
      <c r="BA248" s="118"/>
      <c r="BB248" s="118"/>
      <c r="BC248" s="185" t="s">
        <v>39</v>
      </c>
      <c r="BD248" s="118"/>
      <c r="BE248" s="118"/>
      <c r="BF248" s="118"/>
      <c r="BG248" s="185" t="s">
        <v>39</v>
      </c>
      <c r="BH248" s="185" t="s">
        <v>32</v>
      </c>
      <c r="BI248" s="118"/>
      <c r="BJ248" s="185" t="s">
        <v>32</v>
      </c>
      <c r="BK248" s="118"/>
      <c r="BL248" s="185" t="s">
        <v>40</v>
      </c>
      <c r="BM248" s="118"/>
      <c r="BN248" s="118"/>
      <c r="BO248" s="185" t="s">
        <v>41</v>
      </c>
      <c r="BP248" s="185" t="s">
        <v>32</v>
      </c>
      <c r="BQ248" s="118"/>
      <c r="BR248" s="185" t="s">
        <v>42</v>
      </c>
      <c r="BS248" s="118"/>
      <c r="BT248" s="118"/>
      <c r="BU248" s="118"/>
      <c r="BV248" s="118"/>
      <c r="BW248" s="118"/>
    </row>
    <row r="249" spans="53:75" x14ac:dyDescent="0.2">
      <c r="BA249" s="118"/>
      <c r="BB249" s="118"/>
      <c r="BC249" s="118"/>
      <c r="BD249" s="118"/>
      <c r="BE249" s="118"/>
      <c r="BF249" s="118"/>
      <c r="BG249" s="118"/>
      <c r="BH249" s="185" t="s">
        <v>43</v>
      </c>
      <c r="BI249" s="118"/>
      <c r="BJ249" s="185" t="s">
        <v>44</v>
      </c>
      <c r="BK249" s="118"/>
      <c r="BL249" s="118"/>
      <c r="BM249" s="118"/>
      <c r="BN249" s="118"/>
      <c r="BO249" s="118"/>
      <c r="BP249" s="185" t="s">
        <v>41</v>
      </c>
      <c r="BQ249" s="118"/>
      <c r="BR249" s="118"/>
      <c r="BS249" s="118"/>
      <c r="BT249" s="118"/>
      <c r="BU249" s="118"/>
      <c r="BV249" s="118"/>
      <c r="BW249" s="118"/>
    </row>
    <row r="250" spans="53:75" x14ac:dyDescent="0.2">
      <c r="BA250" s="31" t="str">
        <f ca="1">HYPERLINK("#"&amp;MID(CELL("filename",AG238),FIND("]",CELL("filename",AG238))+1,256)&amp;"!"&amp;ADDRESS(ROW($B$8),COLUMN($B$8),1,TRUE),"Return to Cell B8")</f>
        <v>Return to Cell B8</v>
      </c>
      <c r="BB250" s="118"/>
      <c r="BC250" s="118"/>
      <c r="BD250" s="118"/>
      <c r="BE250" s="118"/>
      <c r="BF250" s="118"/>
      <c r="BG250" s="118"/>
      <c r="BH250" s="185"/>
      <c r="BI250" s="118"/>
      <c r="BJ250" s="185"/>
      <c r="BK250" s="118"/>
      <c r="BL250" s="118"/>
      <c r="BM250" s="118"/>
      <c r="BN250" s="118"/>
      <c r="BO250" s="118"/>
      <c r="BP250" s="185"/>
      <c r="BQ250" s="118"/>
      <c r="BR250" s="118"/>
      <c r="BS250" s="118"/>
      <c r="BT250" s="118"/>
      <c r="BU250" s="118"/>
      <c r="BV250" s="118"/>
      <c r="BW250" s="118"/>
    </row>
    <row r="251" spans="53:75" x14ac:dyDescent="0.2">
      <c r="BA251" s="117"/>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row>
    <row r="252" spans="53:75" x14ac:dyDescent="0.2">
      <c r="BA252" s="118" t="s">
        <v>180</v>
      </c>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row>
    <row r="253" spans="53:75" x14ac:dyDescent="0.2">
      <c r="BA253" s="122" t="s">
        <v>29</v>
      </c>
      <c r="BB253" s="253" t="s">
        <v>30</v>
      </c>
      <c r="BC253" s="253"/>
      <c r="BD253" s="253"/>
      <c r="BE253" s="253"/>
      <c r="BF253" s="253"/>
      <c r="BG253" s="253"/>
      <c r="BH253" s="253"/>
      <c r="BI253" s="253"/>
      <c r="BJ253" s="253"/>
      <c r="BK253" s="253"/>
      <c r="BL253" s="253"/>
      <c r="BM253" s="253"/>
      <c r="BN253" s="253"/>
      <c r="BO253" s="253"/>
      <c r="BP253" s="253"/>
      <c r="BQ253" s="253"/>
      <c r="BR253" s="253"/>
      <c r="BS253" s="253"/>
      <c r="BT253" s="253"/>
      <c r="BU253" s="253"/>
      <c r="BV253" s="253"/>
      <c r="BW253" s="253"/>
    </row>
    <row r="254" spans="53:75" ht="14.25" x14ac:dyDescent="0.2">
      <c r="BA254" s="126" t="s">
        <v>156</v>
      </c>
      <c r="BB254" s="254" t="s">
        <v>82</v>
      </c>
      <c r="BC254" s="254"/>
      <c r="BD254" s="254"/>
      <c r="BE254" s="254"/>
      <c r="BF254" s="254"/>
      <c r="BG254" s="254"/>
      <c r="BH254" s="254"/>
      <c r="BI254" s="254"/>
      <c r="BJ254" s="254"/>
      <c r="BK254" s="254"/>
      <c r="BL254" s="254"/>
      <c r="BM254" s="254"/>
      <c r="BN254" s="254"/>
      <c r="BO254" s="254"/>
      <c r="BP254" s="254" t="s">
        <v>83</v>
      </c>
      <c r="BQ254" s="254"/>
      <c r="BR254" s="254"/>
      <c r="BS254" s="254"/>
      <c r="BT254" s="254"/>
      <c r="BU254" s="254"/>
      <c r="BV254" s="254"/>
      <c r="BW254" s="254"/>
    </row>
    <row r="255" spans="53:75" x14ac:dyDescent="0.2">
      <c r="BA255" s="187"/>
      <c r="BB255" s="186">
        <v>1</v>
      </c>
      <c r="BC255" s="186">
        <v>2</v>
      </c>
      <c r="BD255" s="186">
        <v>3</v>
      </c>
      <c r="BE255" s="186">
        <v>4</v>
      </c>
      <c r="BF255" s="186">
        <v>5</v>
      </c>
      <c r="BG255" s="186">
        <v>6</v>
      </c>
      <c r="BH255" s="186">
        <v>7</v>
      </c>
      <c r="BI255" s="186">
        <v>8</v>
      </c>
      <c r="BJ255" s="186">
        <v>9</v>
      </c>
      <c r="BK255" s="186">
        <v>10</v>
      </c>
      <c r="BL255" s="186">
        <v>11</v>
      </c>
      <c r="BM255" s="186">
        <v>12</v>
      </c>
      <c r="BN255" s="186">
        <v>13</v>
      </c>
      <c r="BO255" s="168">
        <v>14</v>
      </c>
      <c r="BP255" s="169">
        <v>15</v>
      </c>
      <c r="BQ255" s="186">
        <v>16</v>
      </c>
      <c r="BR255" s="186">
        <v>17</v>
      </c>
      <c r="BS255" s="186">
        <v>18</v>
      </c>
      <c r="BT255" s="186">
        <v>19</v>
      </c>
      <c r="BU255" s="186">
        <v>20</v>
      </c>
      <c r="BV255" s="186">
        <v>21</v>
      </c>
      <c r="BW255" s="168">
        <v>22</v>
      </c>
    </row>
    <row r="256" spans="53:75" x14ac:dyDescent="0.2">
      <c r="BA256" s="203">
        <v>0</v>
      </c>
      <c r="BB256" s="205">
        <v>0</v>
      </c>
      <c r="BC256" s="205">
        <v>0</v>
      </c>
      <c r="BD256" s="205">
        <v>0</v>
      </c>
      <c r="BE256" s="205">
        <v>0</v>
      </c>
      <c r="BF256" s="205">
        <v>0</v>
      </c>
      <c r="BG256" s="205">
        <v>0</v>
      </c>
      <c r="BH256" s="205">
        <v>0</v>
      </c>
      <c r="BI256" s="205">
        <v>0</v>
      </c>
      <c r="BJ256" s="205">
        <v>0</v>
      </c>
      <c r="BK256" s="205">
        <v>0</v>
      </c>
      <c r="BL256" s="205">
        <v>0</v>
      </c>
      <c r="BM256" s="205">
        <v>0</v>
      </c>
      <c r="BN256" s="205">
        <v>0</v>
      </c>
      <c r="BO256" s="206">
        <v>0</v>
      </c>
      <c r="BP256" s="203">
        <v>0</v>
      </c>
      <c r="BQ256" s="205">
        <v>0</v>
      </c>
      <c r="BR256" s="205">
        <v>0</v>
      </c>
      <c r="BS256" s="205">
        <v>0</v>
      </c>
      <c r="BT256" s="205">
        <v>0</v>
      </c>
      <c r="BU256" s="205">
        <v>0</v>
      </c>
      <c r="BV256" s="205">
        <v>0</v>
      </c>
      <c r="BW256" s="206">
        <v>0</v>
      </c>
    </row>
    <row r="257" spans="25:75" x14ac:dyDescent="0.2">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BA257" s="203">
        <v>10</v>
      </c>
      <c r="BB257" s="205">
        <v>0.3</v>
      </c>
      <c r="BC257" s="205">
        <v>0.8</v>
      </c>
      <c r="BD257" s="205">
        <v>1</v>
      </c>
      <c r="BE257" s="205">
        <v>1.5</v>
      </c>
      <c r="BF257" s="205">
        <v>1.8</v>
      </c>
      <c r="BG257" s="205">
        <v>2</v>
      </c>
      <c r="BH257" s="205">
        <v>2</v>
      </c>
      <c r="BI257" s="205">
        <v>2</v>
      </c>
      <c r="BJ257" s="205">
        <v>2</v>
      </c>
      <c r="BK257" s="205">
        <v>2</v>
      </c>
      <c r="BL257" s="205">
        <v>1.8</v>
      </c>
      <c r="BM257" s="205">
        <v>1.5</v>
      </c>
      <c r="BN257" s="205">
        <v>1</v>
      </c>
      <c r="BO257" s="206">
        <v>0.8</v>
      </c>
      <c r="BP257" s="203">
        <v>0</v>
      </c>
      <c r="BQ257" s="205">
        <v>0</v>
      </c>
      <c r="BR257" s="205">
        <v>0</v>
      </c>
      <c r="BS257" s="205">
        <v>0</v>
      </c>
      <c r="BT257" s="205">
        <v>0</v>
      </c>
      <c r="BU257" s="205">
        <v>0</v>
      </c>
      <c r="BV257" s="205">
        <v>0</v>
      </c>
      <c r="BW257" s="206">
        <v>0</v>
      </c>
    </row>
    <row r="258" spans="25:75" x14ac:dyDescent="0.2">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BA258" s="203">
        <v>15.6</v>
      </c>
      <c r="BB258" s="205">
        <v>0.5</v>
      </c>
      <c r="BC258" s="205">
        <v>1</v>
      </c>
      <c r="BD258" s="205">
        <v>1.8</v>
      </c>
      <c r="BE258" s="205">
        <v>2.5</v>
      </c>
      <c r="BF258" s="205">
        <v>3</v>
      </c>
      <c r="BG258" s="205">
        <v>3.3</v>
      </c>
      <c r="BH258" s="205">
        <v>3.6</v>
      </c>
      <c r="BI258" s="205">
        <v>3.6</v>
      </c>
      <c r="BJ258" s="205">
        <v>3.6</v>
      </c>
      <c r="BK258" s="205">
        <v>3.6</v>
      </c>
      <c r="BL258" s="205">
        <v>3</v>
      </c>
      <c r="BM258" s="205">
        <v>2.5</v>
      </c>
      <c r="BN258" s="205">
        <v>1.8</v>
      </c>
      <c r="BO258" s="206">
        <v>1</v>
      </c>
      <c r="BP258" s="203">
        <v>0</v>
      </c>
      <c r="BQ258" s="205">
        <v>0</v>
      </c>
      <c r="BR258" s="205">
        <v>0</v>
      </c>
      <c r="BS258" s="205">
        <v>0</v>
      </c>
      <c r="BT258" s="205">
        <v>0</v>
      </c>
      <c r="BU258" s="205">
        <v>0</v>
      </c>
      <c r="BV258" s="205">
        <v>0</v>
      </c>
      <c r="BW258" s="206">
        <v>0</v>
      </c>
    </row>
    <row r="259" spans="25:75" x14ac:dyDescent="0.2">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BA259" s="203">
        <v>21.1</v>
      </c>
      <c r="BB259" s="205">
        <v>0.8</v>
      </c>
      <c r="BC259" s="205">
        <v>1.5</v>
      </c>
      <c r="BD259" s="205">
        <v>2.5</v>
      </c>
      <c r="BE259" s="205">
        <v>3.3</v>
      </c>
      <c r="BF259" s="205">
        <v>4.3</v>
      </c>
      <c r="BG259" s="205">
        <v>4.8</v>
      </c>
      <c r="BH259" s="205">
        <v>4.8</v>
      </c>
      <c r="BI259" s="205">
        <v>4.8</v>
      </c>
      <c r="BJ259" s="205">
        <v>4.8</v>
      </c>
      <c r="BK259" s="205">
        <v>4.8</v>
      </c>
      <c r="BL259" s="205">
        <v>4.3</v>
      </c>
      <c r="BM259" s="205">
        <v>3.6</v>
      </c>
      <c r="BN259" s="205">
        <v>2.5</v>
      </c>
      <c r="BO259" s="206">
        <v>1.5</v>
      </c>
      <c r="BP259" s="203">
        <v>0</v>
      </c>
      <c r="BQ259" s="205">
        <v>0</v>
      </c>
      <c r="BR259" s="205">
        <v>0</v>
      </c>
      <c r="BS259" s="205">
        <v>0</v>
      </c>
      <c r="BT259" s="205">
        <v>0</v>
      </c>
      <c r="BU259" s="205">
        <v>0</v>
      </c>
      <c r="BV259" s="205">
        <v>0</v>
      </c>
      <c r="BW259" s="206">
        <v>0</v>
      </c>
    </row>
    <row r="260" spans="25:75" x14ac:dyDescent="0.2">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BA260" s="203">
        <v>26.7</v>
      </c>
      <c r="BB260" s="205">
        <v>1</v>
      </c>
      <c r="BC260" s="205">
        <v>2</v>
      </c>
      <c r="BD260" s="205">
        <v>3</v>
      </c>
      <c r="BE260" s="205">
        <v>4.3</v>
      </c>
      <c r="BF260" s="205">
        <v>5.6</v>
      </c>
      <c r="BG260" s="205">
        <v>6.1</v>
      </c>
      <c r="BH260" s="205">
        <v>6.1</v>
      </c>
      <c r="BI260" s="205">
        <v>6.4</v>
      </c>
      <c r="BJ260" s="205">
        <v>6.4</v>
      </c>
      <c r="BK260" s="205">
        <v>6.4</v>
      </c>
      <c r="BL260" s="205">
        <v>5.6</v>
      </c>
      <c r="BM260" s="205">
        <v>4.3</v>
      </c>
      <c r="BN260" s="205">
        <v>3</v>
      </c>
      <c r="BO260" s="206">
        <v>2</v>
      </c>
      <c r="BP260" s="203">
        <v>0</v>
      </c>
      <c r="BQ260" s="205">
        <v>0</v>
      </c>
      <c r="BR260" s="205">
        <v>0</v>
      </c>
      <c r="BS260" s="205">
        <v>0</v>
      </c>
      <c r="BT260" s="205">
        <v>0</v>
      </c>
      <c r="BU260" s="205">
        <v>0</v>
      </c>
      <c r="BV260" s="205">
        <v>0</v>
      </c>
      <c r="BW260" s="206">
        <v>0</v>
      </c>
    </row>
    <row r="261" spans="25:75" x14ac:dyDescent="0.2">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BA261" s="204">
        <v>32.200000000000003</v>
      </c>
      <c r="BB261" s="207">
        <v>1.3</v>
      </c>
      <c r="BC261" s="207">
        <v>2.5</v>
      </c>
      <c r="BD261" s="207">
        <v>3.8</v>
      </c>
      <c r="BE261" s="207">
        <v>5.3</v>
      </c>
      <c r="BF261" s="207">
        <v>6.6</v>
      </c>
      <c r="BG261" s="207">
        <v>7.4</v>
      </c>
      <c r="BH261" s="207">
        <v>7.6</v>
      </c>
      <c r="BI261" s="207">
        <v>7.6</v>
      </c>
      <c r="BJ261" s="207">
        <v>7.6</v>
      </c>
      <c r="BK261" s="207">
        <v>7.6</v>
      </c>
      <c r="BL261" s="207">
        <v>6.9</v>
      </c>
      <c r="BM261" s="207">
        <v>5.3</v>
      </c>
      <c r="BN261" s="207">
        <v>3.8</v>
      </c>
      <c r="BO261" s="208">
        <v>2.2999999999999998</v>
      </c>
      <c r="BP261" s="204">
        <v>0</v>
      </c>
      <c r="BQ261" s="207">
        <v>0</v>
      </c>
      <c r="BR261" s="207">
        <v>0</v>
      </c>
      <c r="BS261" s="207">
        <v>0</v>
      </c>
      <c r="BT261" s="207">
        <v>0</v>
      </c>
      <c r="BU261" s="207">
        <v>0</v>
      </c>
      <c r="BV261" s="207">
        <v>0</v>
      </c>
      <c r="BW261" s="208">
        <v>0</v>
      </c>
    </row>
    <row r="262" spans="25:75" x14ac:dyDescent="0.2">
      <c r="BA262" s="118"/>
      <c r="BB262" s="118"/>
      <c r="BC262" s="118"/>
      <c r="BD262" s="185" t="s">
        <v>32</v>
      </c>
      <c r="BE262" s="118"/>
      <c r="BF262" s="185" t="s">
        <v>32</v>
      </c>
      <c r="BG262" s="185" t="s">
        <v>32</v>
      </c>
      <c r="BH262" s="185" t="s">
        <v>32</v>
      </c>
      <c r="BI262" s="185" t="s">
        <v>32</v>
      </c>
      <c r="BJ262" s="185" t="s">
        <v>32</v>
      </c>
      <c r="BK262" s="118"/>
      <c r="BL262" s="185" t="s">
        <v>32</v>
      </c>
      <c r="BM262" s="185" t="s">
        <v>32</v>
      </c>
      <c r="BN262" s="118"/>
      <c r="BO262" s="118"/>
      <c r="BP262" s="118"/>
      <c r="BQ262" s="118"/>
      <c r="BR262" s="185"/>
      <c r="BS262" s="118"/>
      <c r="BT262" s="118"/>
      <c r="BU262" s="118"/>
      <c r="BV262" s="118"/>
      <c r="BW262" s="118"/>
    </row>
    <row r="263" spans="25:75" x14ac:dyDescent="0.2">
      <c r="BA263" s="118"/>
      <c r="BB263" s="118"/>
      <c r="BC263" s="118"/>
      <c r="BD263" s="185" t="s">
        <v>49</v>
      </c>
      <c r="BE263" s="118"/>
      <c r="BF263" s="185" t="s">
        <v>50</v>
      </c>
      <c r="BG263" s="185" t="s">
        <v>32</v>
      </c>
      <c r="BH263" s="185" t="s">
        <v>51</v>
      </c>
      <c r="BI263" s="185" t="s">
        <v>32</v>
      </c>
      <c r="BJ263" s="185" t="s">
        <v>37</v>
      </c>
      <c r="BK263" s="118"/>
      <c r="BL263" s="185" t="s">
        <v>37</v>
      </c>
      <c r="BM263" s="185" t="s">
        <v>32</v>
      </c>
      <c r="BN263" s="118"/>
      <c r="BO263" s="118"/>
      <c r="BP263" s="118"/>
      <c r="BQ263" s="118"/>
      <c r="BR263" s="185"/>
      <c r="BS263" s="118"/>
      <c r="BT263" s="118"/>
      <c r="BU263" s="118"/>
      <c r="BV263" s="118"/>
      <c r="BW263" s="118"/>
    </row>
    <row r="264" spans="25:75" x14ac:dyDescent="0.2">
      <c r="BA264" s="118"/>
      <c r="BB264" s="118"/>
      <c r="BC264" s="118"/>
      <c r="BD264" s="185" t="s">
        <v>52</v>
      </c>
      <c r="BE264" s="118"/>
      <c r="BF264" s="185"/>
      <c r="BG264" s="185" t="s">
        <v>32</v>
      </c>
      <c r="BH264" s="118"/>
      <c r="BI264" s="185" t="s">
        <v>32</v>
      </c>
      <c r="BJ264" s="185" t="s">
        <v>53</v>
      </c>
      <c r="BK264" s="118"/>
      <c r="BL264" s="185" t="s">
        <v>54</v>
      </c>
      <c r="BM264" s="185" t="s">
        <v>55</v>
      </c>
      <c r="BN264" s="118"/>
      <c r="BO264" s="118"/>
      <c r="BP264" s="118"/>
      <c r="BQ264" s="118"/>
      <c r="BR264" s="185"/>
      <c r="BS264" s="118"/>
      <c r="BT264" s="118"/>
      <c r="BU264" s="118"/>
      <c r="BV264" s="118"/>
      <c r="BW264" s="118"/>
    </row>
    <row r="265" spans="25:75" x14ac:dyDescent="0.2">
      <c r="BA265" s="118"/>
      <c r="BB265" s="118"/>
      <c r="BC265" s="118"/>
      <c r="BD265" s="118"/>
      <c r="BE265" s="118"/>
      <c r="BF265" s="118"/>
      <c r="BG265" s="185" t="s">
        <v>56</v>
      </c>
      <c r="BH265" s="118"/>
      <c r="BI265" s="185" t="s">
        <v>57</v>
      </c>
      <c r="BJ265" s="118"/>
      <c r="BK265" s="118"/>
      <c r="BL265" s="118"/>
      <c r="BM265" s="185" t="s">
        <v>54</v>
      </c>
      <c r="BN265" s="118"/>
      <c r="BO265" s="118"/>
      <c r="BP265" s="118"/>
      <c r="BQ265" s="118"/>
      <c r="BR265" s="118"/>
      <c r="BS265" s="118"/>
      <c r="BT265" s="118"/>
      <c r="BU265" s="118"/>
      <c r="BV265" s="118"/>
      <c r="BW265" s="118"/>
    </row>
    <row r="266" spans="25:75" x14ac:dyDescent="0.2">
      <c r="BA266" s="31" t="str">
        <f ca="1">HYPERLINK("#"&amp;MID(CELL("filename",AG254),FIND("]",CELL("filename",AG254))+1,256)&amp;"!"&amp;ADDRESS(ROW($B$8),COLUMN($B$8),1,TRUE),"Return to Cell B8")</f>
        <v>Return to Cell B8</v>
      </c>
      <c r="BB266" s="118"/>
      <c r="BC266" s="118"/>
      <c r="BD266" s="118"/>
      <c r="BE266" s="118"/>
      <c r="BF266" s="118"/>
      <c r="BG266" s="185"/>
      <c r="BH266" s="118"/>
      <c r="BI266" s="185"/>
      <c r="BJ266" s="118"/>
      <c r="BK266" s="118"/>
      <c r="BL266" s="118"/>
      <c r="BM266" s="185"/>
      <c r="BN266" s="118"/>
      <c r="BO266" s="118"/>
      <c r="BP266" s="118"/>
      <c r="BQ266" s="118"/>
      <c r="BR266" s="118"/>
      <c r="BS266" s="118"/>
      <c r="BT266" s="118"/>
      <c r="BU266" s="118"/>
      <c r="BV266" s="118"/>
      <c r="BW266" s="118"/>
    </row>
    <row r="267" spans="25:75" x14ac:dyDescent="0.2">
      <c r="BA267" s="117"/>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row>
    <row r="268" spans="25:75" x14ac:dyDescent="0.2">
      <c r="BA268" s="118" t="s">
        <v>181</v>
      </c>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row>
    <row r="269" spans="25:75" x14ac:dyDescent="0.2">
      <c r="BA269" s="122" t="s">
        <v>29</v>
      </c>
      <c r="BB269" s="253" t="s">
        <v>30</v>
      </c>
      <c r="BC269" s="253"/>
      <c r="BD269" s="253"/>
      <c r="BE269" s="253"/>
      <c r="BF269" s="253"/>
      <c r="BG269" s="253"/>
      <c r="BH269" s="253"/>
      <c r="BI269" s="253"/>
      <c r="BJ269" s="253"/>
      <c r="BK269" s="253"/>
      <c r="BL269" s="253"/>
      <c r="BM269" s="253"/>
      <c r="BN269" s="253"/>
      <c r="BO269" s="253"/>
      <c r="BP269" s="253"/>
      <c r="BQ269" s="253"/>
      <c r="BR269" s="253"/>
      <c r="BS269" s="253"/>
      <c r="BT269" s="253"/>
      <c r="BU269" s="253"/>
      <c r="BV269" s="253"/>
      <c r="BW269" s="253"/>
    </row>
    <row r="270" spans="25:75" ht="14.25" x14ac:dyDescent="0.2">
      <c r="BA270" s="126" t="s">
        <v>156</v>
      </c>
      <c r="BB270" s="253" t="s">
        <v>82</v>
      </c>
      <c r="BC270" s="253"/>
      <c r="BD270" s="253"/>
      <c r="BE270" s="253"/>
      <c r="BF270" s="253"/>
      <c r="BG270" s="253"/>
      <c r="BH270" s="253"/>
      <c r="BI270" s="253"/>
      <c r="BJ270" s="253"/>
      <c r="BK270" s="253"/>
      <c r="BL270" s="253"/>
      <c r="BM270" s="253"/>
      <c r="BN270" s="253"/>
      <c r="BO270" s="253" t="s">
        <v>83</v>
      </c>
      <c r="BP270" s="253"/>
      <c r="BQ270" s="253"/>
      <c r="BR270" s="253"/>
      <c r="BS270" s="253"/>
      <c r="BT270" s="253"/>
      <c r="BU270" s="253"/>
      <c r="BV270" s="253"/>
      <c r="BW270" s="253"/>
    </row>
    <row r="271" spans="25:75" x14ac:dyDescent="0.2">
      <c r="BA271" s="187"/>
      <c r="BB271" s="186">
        <v>1</v>
      </c>
      <c r="BC271" s="186">
        <v>2</v>
      </c>
      <c r="BD271" s="186">
        <v>3</v>
      </c>
      <c r="BE271" s="186">
        <v>4</v>
      </c>
      <c r="BF271" s="186">
        <v>5</v>
      </c>
      <c r="BG271" s="186">
        <v>6</v>
      </c>
      <c r="BH271" s="186">
        <v>7</v>
      </c>
      <c r="BI271" s="186">
        <v>8</v>
      </c>
      <c r="BJ271" s="186">
        <v>9</v>
      </c>
      <c r="BK271" s="186">
        <v>10</v>
      </c>
      <c r="BL271" s="186">
        <v>11</v>
      </c>
      <c r="BM271" s="186">
        <v>12</v>
      </c>
      <c r="BN271" s="168">
        <v>13</v>
      </c>
      <c r="BO271" s="169">
        <v>14</v>
      </c>
      <c r="BP271" s="186">
        <v>15</v>
      </c>
      <c r="BQ271" s="186">
        <v>16</v>
      </c>
      <c r="BR271" s="186">
        <v>17</v>
      </c>
      <c r="BS271" s="186">
        <v>18</v>
      </c>
      <c r="BT271" s="186">
        <v>19</v>
      </c>
      <c r="BU271" s="186">
        <v>20</v>
      </c>
      <c r="BV271" s="186">
        <v>21</v>
      </c>
      <c r="BW271" s="168">
        <v>22</v>
      </c>
    </row>
    <row r="272" spans="25:75" x14ac:dyDescent="0.2">
      <c r="BA272" s="203">
        <v>0</v>
      </c>
      <c r="BB272" s="205">
        <v>0</v>
      </c>
      <c r="BC272" s="205">
        <v>0</v>
      </c>
      <c r="BD272" s="205">
        <v>0</v>
      </c>
      <c r="BE272" s="205">
        <v>0</v>
      </c>
      <c r="BF272" s="205">
        <v>0</v>
      </c>
      <c r="BG272" s="205">
        <v>0</v>
      </c>
      <c r="BH272" s="205">
        <v>0</v>
      </c>
      <c r="BI272" s="205">
        <v>0</v>
      </c>
      <c r="BJ272" s="205">
        <v>0</v>
      </c>
      <c r="BK272" s="205">
        <v>0</v>
      </c>
      <c r="BL272" s="205">
        <v>0</v>
      </c>
      <c r="BM272" s="205">
        <v>0</v>
      </c>
      <c r="BN272" s="206">
        <v>0</v>
      </c>
      <c r="BO272" s="203">
        <v>0</v>
      </c>
      <c r="BP272" s="205">
        <v>0</v>
      </c>
      <c r="BQ272" s="205">
        <v>0</v>
      </c>
      <c r="BR272" s="205">
        <v>0</v>
      </c>
      <c r="BS272" s="205">
        <v>0</v>
      </c>
      <c r="BT272" s="205">
        <v>0</v>
      </c>
      <c r="BU272" s="205">
        <v>0</v>
      </c>
      <c r="BV272" s="205">
        <v>0</v>
      </c>
      <c r="BW272" s="206">
        <v>0</v>
      </c>
    </row>
    <row r="273" spans="25:75" x14ac:dyDescent="0.2">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BA273" s="203">
        <v>10</v>
      </c>
      <c r="BB273" s="205">
        <v>0.5</v>
      </c>
      <c r="BC273" s="205">
        <v>0.8</v>
      </c>
      <c r="BD273" s="205">
        <v>1.3</v>
      </c>
      <c r="BE273" s="205">
        <v>1.5</v>
      </c>
      <c r="BF273" s="205">
        <v>2</v>
      </c>
      <c r="BG273" s="205">
        <v>2</v>
      </c>
      <c r="BH273" s="205">
        <v>2</v>
      </c>
      <c r="BI273" s="205">
        <v>2</v>
      </c>
      <c r="BJ273" s="205">
        <v>2</v>
      </c>
      <c r="BK273" s="205">
        <v>1.8</v>
      </c>
      <c r="BL273" s="205">
        <v>1.5</v>
      </c>
      <c r="BM273" s="205">
        <v>1</v>
      </c>
      <c r="BN273" s="206">
        <v>0.5</v>
      </c>
      <c r="BO273" s="203">
        <v>0</v>
      </c>
      <c r="BP273" s="205">
        <v>0</v>
      </c>
      <c r="BQ273" s="205">
        <v>0</v>
      </c>
      <c r="BR273" s="205">
        <v>0</v>
      </c>
      <c r="BS273" s="205">
        <v>0</v>
      </c>
      <c r="BT273" s="205">
        <v>0</v>
      </c>
      <c r="BU273" s="205">
        <v>0</v>
      </c>
      <c r="BV273" s="205">
        <v>0</v>
      </c>
      <c r="BW273" s="206">
        <v>0</v>
      </c>
    </row>
    <row r="274" spans="25:75" x14ac:dyDescent="0.2">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BA274" s="203">
        <v>15.6</v>
      </c>
      <c r="BB274" s="205">
        <v>0.8</v>
      </c>
      <c r="BC274" s="205">
        <v>1.3</v>
      </c>
      <c r="BD274" s="205">
        <v>2</v>
      </c>
      <c r="BE274" s="205">
        <v>2.5</v>
      </c>
      <c r="BF274" s="205">
        <v>3.3</v>
      </c>
      <c r="BG274" s="205">
        <v>3.3</v>
      </c>
      <c r="BH274" s="205">
        <v>3.3</v>
      </c>
      <c r="BI274" s="205">
        <v>3.6</v>
      </c>
      <c r="BJ274" s="205">
        <v>3.6</v>
      </c>
      <c r="BK274" s="205">
        <v>3</v>
      </c>
      <c r="BL274" s="205">
        <v>2.2999999999999998</v>
      </c>
      <c r="BM274" s="205">
        <v>1.5</v>
      </c>
      <c r="BN274" s="206">
        <v>0.8</v>
      </c>
      <c r="BO274" s="203">
        <v>0</v>
      </c>
      <c r="BP274" s="205">
        <v>0</v>
      </c>
      <c r="BQ274" s="205">
        <v>0</v>
      </c>
      <c r="BR274" s="205">
        <v>0</v>
      </c>
      <c r="BS274" s="205">
        <v>0</v>
      </c>
      <c r="BT274" s="205">
        <v>0</v>
      </c>
      <c r="BU274" s="205">
        <v>0</v>
      </c>
      <c r="BV274" s="205">
        <v>0</v>
      </c>
      <c r="BW274" s="206">
        <v>0</v>
      </c>
    </row>
    <row r="275" spans="25:75" x14ac:dyDescent="0.2">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BA275" s="203">
        <v>21.1</v>
      </c>
      <c r="BB275" s="205">
        <v>1</v>
      </c>
      <c r="BC275" s="205">
        <v>1.8</v>
      </c>
      <c r="BD275" s="205">
        <v>2.8</v>
      </c>
      <c r="BE275" s="205">
        <v>3.6</v>
      </c>
      <c r="BF275" s="205">
        <v>4.5999999999999996</v>
      </c>
      <c r="BG275" s="205">
        <v>4.5999999999999996</v>
      </c>
      <c r="BH275" s="205">
        <v>4.8</v>
      </c>
      <c r="BI275" s="205">
        <v>4.8</v>
      </c>
      <c r="BJ275" s="205">
        <v>4.8</v>
      </c>
      <c r="BK275" s="205">
        <v>4.3</v>
      </c>
      <c r="BL275" s="205">
        <v>3.3</v>
      </c>
      <c r="BM275" s="205">
        <v>2</v>
      </c>
      <c r="BN275" s="206">
        <v>1</v>
      </c>
      <c r="BO275" s="203">
        <v>0</v>
      </c>
      <c r="BP275" s="205">
        <v>0</v>
      </c>
      <c r="BQ275" s="205">
        <v>0</v>
      </c>
      <c r="BR275" s="205">
        <v>0</v>
      </c>
      <c r="BS275" s="205">
        <v>0</v>
      </c>
      <c r="BT275" s="205">
        <v>0</v>
      </c>
      <c r="BU275" s="205">
        <v>0</v>
      </c>
      <c r="BV275" s="205">
        <v>0</v>
      </c>
      <c r="BW275" s="206">
        <v>0</v>
      </c>
    </row>
    <row r="276" spans="25:75" x14ac:dyDescent="0.2">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BA276" s="203">
        <v>26.7</v>
      </c>
      <c r="BB276" s="205">
        <v>1.3</v>
      </c>
      <c r="BC276" s="205">
        <v>2.2999999999999998</v>
      </c>
      <c r="BD276" s="205">
        <v>3.3</v>
      </c>
      <c r="BE276" s="205">
        <v>4.8</v>
      </c>
      <c r="BF276" s="205">
        <v>5.8</v>
      </c>
      <c r="BG276" s="205">
        <v>5.8</v>
      </c>
      <c r="BH276" s="205">
        <v>6.1</v>
      </c>
      <c r="BI276" s="205">
        <v>6.1</v>
      </c>
      <c r="BJ276" s="205">
        <v>6.4</v>
      </c>
      <c r="BK276" s="205">
        <v>5.6</v>
      </c>
      <c r="BL276" s="205">
        <v>4.3</v>
      </c>
      <c r="BM276" s="205">
        <v>2.8</v>
      </c>
      <c r="BN276" s="206">
        <v>1.3</v>
      </c>
      <c r="BO276" s="203">
        <v>0</v>
      </c>
      <c r="BP276" s="205">
        <v>0</v>
      </c>
      <c r="BQ276" s="205">
        <v>0</v>
      </c>
      <c r="BR276" s="205">
        <v>0</v>
      </c>
      <c r="BS276" s="205">
        <v>0</v>
      </c>
      <c r="BT276" s="205">
        <v>0</v>
      </c>
      <c r="BU276" s="205">
        <v>0</v>
      </c>
      <c r="BV276" s="205">
        <v>0</v>
      </c>
      <c r="BW276" s="206">
        <v>0</v>
      </c>
    </row>
    <row r="277" spans="25:75" x14ac:dyDescent="0.2">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BA277" s="204">
        <v>32.200000000000003</v>
      </c>
      <c r="BB277" s="207">
        <v>1.5</v>
      </c>
      <c r="BC277" s="207">
        <v>2.5</v>
      </c>
      <c r="BD277" s="207">
        <v>4.0999999999999996</v>
      </c>
      <c r="BE277" s="207">
        <v>5.8</v>
      </c>
      <c r="BF277" s="207">
        <v>7.1</v>
      </c>
      <c r="BG277" s="207">
        <v>7.4</v>
      </c>
      <c r="BH277" s="207">
        <v>7.4</v>
      </c>
      <c r="BI277" s="207">
        <v>7.6</v>
      </c>
      <c r="BJ277" s="207">
        <v>7.6</v>
      </c>
      <c r="BK277" s="207">
        <v>6.9</v>
      </c>
      <c r="BL277" s="207">
        <v>5.0999999999999996</v>
      </c>
      <c r="BM277" s="207">
        <v>3.3</v>
      </c>
      <c r="BN277" s="208">
        <v>1.5</v>
      </c>
      <c r="BO277" s="204">
        <v>0</v>
      </c>
      <c r="BP277" s="207">
        <v>0</v>
      </c>
      <c r="BQ277" s="207">
        <v>0</v>
      </c>
      <c r="BR277" s="207">
        <v>0</v>
      </c>
      <c r="BS277" s="207">
        <v>0</v>
      </c>
      <c r="BT277" s="207">
        <v>0</v>
      </c>
      <c r="BU277" s="207">
        <v>0</v>
      </c>
      <c r="BV277" s="207">
        <v>0</v>
      </c>
      <c r="BW277" s="208">
        <v>0</v>
      </c>
    </row>
    <row r="278" spans="25:75" x14ac:dyDescent="0.2">
      <c r="BA278" s="118"/>
      <c r="BB278" s="118"/>
      <c r="BC278" s="118"/>
      <c r="BD278" s="185" t="s">
        <v>32</v>
      </c>
      <c r="BE278" s="118"/>
      <c r="BF278" s="118"/>
      <c r="BG278" s="252" t="s">
        <v>32</v>
      </c>
      <c r="BH278" s="252"/>
      <c r="BI278" s="118"/>
      <c r="BJ278" s="252" t="s">
        <v>32</v>
      </c>
      <c r="BK278" s="252"/>
      <c r="BL278" s="118"/>
      <c r="BM278" s="118"/>
      <c r="BN278" s="118"/>
      <c r="BO278" s="118"/>
      <c r="BP278" s="118"/>
      <c r="BQ278" s="118"/>
      <c r="BR278" s="118"/>
      <c r="BS278" s="118"/>
      <c r="BT278" s="118"/>
      <c r="BU278" s="118"/>
      <c r="BV278" s="118"/>
      <c r="BW278" s="118"/>
    </row>
    <row r="279" spans="25:75" x14ac:dyDescent="0.2">
      <c r="BA279" s="118"/>
      <c r="BB279" s="118"/>
      <c r="BC279" s="118"/>
      <c r="BD279" s="178" t="s">
        <v>58</v>
      </c>
      <c r="BE279" s="118"/>
      <c r="BF279" s="118"/>
      <c r="BG279" s="252" t="s">
        <v>51</v>
      </c>
      <c r="BH279" s="252"/>
      <c r="BI279" s="118"/>
      <c r="BJ279" s="252" t="s">
        <v>53</v>
      </c>
      <c r="BK279" s="252"/>
      <c r="BL279" s="118"/>
      <c r="BM279" s="118"/>
      <c r="BN279" s="118"/>
      <c r="BO279" s="118"/>
      <c r="BP279" s="118"/>
      <c r="BQ279" s="118"/>
      <c r="BR279" s="118"/>
      <c r="BS279" s="118"/>
      <c r="BT279" s="118"/>
      <c r="BU279" s="118"/>
      <c r="BV279" s="118"/>
      <c r="BW279" s="118"/>
    </row>
    <row r="280" spans="25:75" x14ac:dyDescent="0.2">
      <c r="BA280" s="118"/>
      <c r="BB280" s="118"/>
      <c r="BC280" s="118"/>
      <c r="BD280" s="185" t="s">
        <v>39</v>
      </c>
      <c r="BE280" s="118"/>
      <c r="BF280" s="118"/>
      <c r="BG280" s="118"/>
      <c r="BH280" s="118"/>
      <c r="BI280" s="118"/>
      <c r="BJ280" s="118"/>
      <c r="BK280" s="118"/>
      <c r="BL280" s="118"/>
      <c r="BM280" s="118"/>
      <c r="BN280" s="118"/>
      <c r="BO280" s="118"/>
      <c r="BP280" s="118"/>
      <c r="BQ280" s="118"/>
      <c r="BR280" s="118"/>
      <c r="BS280" s="118"/>
      <c r="BT280" s="118"/>
      <c r="BU280" s="118"/>
      <c r="BV280" s="118"/>
      <c r="BW280" s="118"/>
    </row>
    <row r="281" spans="25:75" x14ac:dyDescent="0.2">
      <c r="BA281" s="31" t="str">
        <f ca="1">HYPERLINK("#"&amp;MID(CELL("filename",AG269),FIND("]",CELL("filename",AG269))+1,256)&amp;"!"&amp;ADDRESS(ROW($B$8),COLUMN($B$8),1,TRUE),"Return to Cell B8")</f>
        <v>Return to Cell B8</v>
      </c>
      <c r="BB281" s="118"/>
      <c r="BC281" s="118"/>
      <c r="BD281" s="185"/>
      <c r="BE281" s="118"/>
      <c r="BF281" s="118"/>
      <c r="BG281" s="118"/>
      <c r="BH281" s="118"/>
      <c r="BI281" s="118"/>
      <c r="BJ281" s="118"/>
      <c r="BK281" s="118"/>
      <c r="BL281" s="118"/>
      <c r="BM281" s="118"/>
      <c r="BN281" s="118"/>
      <c r="BO281" s="118"/>
      <c r="BP281" s="118"/>
      <c r="BQ281" s="118"/>
      <c r="BR281" s="118"/>
      <c r="BS281" s="118"/>
      <c r="BT281" s="118"/>
      <c r="BU281" s="118"/>
      <c r="BV281" s="118"/>
      <c r="BW281" s="118"/>
    </row>
    <row r="282" spans="25:75" x14ac:dyDescent="0.2">
      <c r="BA282" s="117"/>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row>
    <row r="283" spans="25:75" x14ac:dyDescent="0.2">
      <c r="BA283" s="118" t="s">
        <v>182</v>
      </c>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row>
    <row r="284" spans="25:75" x14ac:dyDescent="0.2">
      <c r="BA284" s="122" t="s">
        <v>29</v>
      </c>
      <c r="BB284" s="253" t="s">
        <v>30</v>
      </c>
      <c r="BC284" s="253"/>
      <c r="BD284" s="253"/>
      <c r="BE284" s="253"/>
      <c r="BF284" s="253"/>
      <c r="BG284" s="253"/>
      <c r="BH284" s="253"/>
      <c r="BI284" s="253"/>
      <c r="BJ284" s="253"/>
      <c r="BK284" s="253"/>
      <c r="BL284" s="253"/>
      <c r="BM284" s="253"/>
      <c r="BN284" s="253"/>
      <c r="BO284" s="253"/>
      <c r="BP284" s="253"/>
      <c r="BQ284" s="253"/>
      <c r="BR284" s="253"/>
      <c r="BS284" s="253"/>
      <c r="BT284" s="253"/>
      <c r="BU284" s="253"/>
      <c r="BV284" s="253"/>
      <c r="BW284" s="253"/>
    </row>
    <row r="285" spans="25:75" ht="14.25" x14ac:dyDescent="0.2">
      <c r="BA285" s="126" t="s">
        <v>156</v>
      </c>
      <c r="BB285" s="254" t="s">
        <v>82</v>
      </c>
      <c r="BC285" s="254"/>
      <c r="BD285" s="254"/>
      <c r="BE285" s="254"/>
      <c r="BF285" s="254"/>
      <c r="BG285" s="254"/>
      <c r="BH285" s="254"/>
      <c r="BI285" s="254"/>
      <c r="BJ285" s="254"/>
      <c r="BK285" s="254"/>
      <c r="BL285" s="254"/>
      <c r="BM285" s="254"/>
      <c r="BN285" s="254"/>
      <c r="BO285" s="254"/>
      <c r="BP285" s="254"/>
      <c r="BQ285" s="254"/>
      <c r="BR285" s="254" t="s">
        <v>83</v>
      </c>
      <c r="BS285" s="254"/>
      <c r="BT285" s="254"/>
      <c r="BU285" s="254"/>
      <c r="BV285" s="254"/>
      <c r="BW285" s="254"/>
    </row>
    <row r="286" spans="25:75" x14ac:dyDescent="0.2">
      <c r="BA286" s="187"/>
      <c r="BB286" s="186">
        <v>1</v>
      </c>
      <c r="BC286" s="186">
        <v>2</v>
      </c>
      <c r="BD286" s="186">
        <v>3</v>
      </c>
      <c r="BE286" s="186">
        <v>4</v>
      </c>
      <c r="BF286" s="186">
        <v>5</v>
      </c>
      <c r="BG286" s="186">
        <v>6</v>
      </c>
      <c r="BH286" s="186">
        <v>7</v>
      </c>
      <c r="BI286" s="186">
        <v>8</v>
      </c>
      <c r="BJ286" s="186">
        <v>9</v>
      </c>
      <c r="BK286" s="186">
        <v>10</v>
      </c>
      <c r="BL286" s="186">
        <v>11</v>
      </c>
      <c r="BM286" s="186">
        <v>12</v>
      </c>
      <c r="BN286" s="186">
        <v>13</v>
      </c>
      <c r="BO286" s="186">
        <v>14</v>
      </c>
      <c r="BP286" s="186">
        <v>15</v>
      </c>
      <c r="BQ286" s="168">
        <v>16</v>
      </c>
      <c r="BR286" s="169">
        <v>17</v>
      </c>
      <c r="BS286" s="186">
        <v>18</v>
      </c>
      <c r="BT286" s="186">
        <v>19</v>
      </c>
      <c r="BU286" s="186">
        <v>20</v>
      </c>
      <c r="BV286" s="186">
        <v>21</v>
      </c>
      <c r="BW286" s="168">
        <v>22</v>
      </c>
    </row>
    <row r="287" spans="25:75" x14ac:dyDescent="0.2">
      <c r="BA287" s="203">
        <v>0</v>
      </c>
      <c r="BB287" s="205">
        <v>0</v>
      </c>
      <c r="BC287" s="205">
        <v>0</v>
      </c>
      <c r="BD287" s="205">
        <v>0</v>
      </c>
      <c r="BE287" s="205">
        <v>0</v>
      </c>
      <c r="BF287" s="205">
        <v>0</v>
      </c>
      <c r="BG287" s="205">
        <v>0</v>
      </c>
      <c r="BH287" s="205">
        <v>0</v>
      </c>
      <c r="BI287" s="205">
        <v>0</v>
      </c>
      <c r="BJ287" s="205">
        <v>0</v>
      </c>
      <c r="BK287" s="205">
        <v>0</v>
      </c>
      <c r="BL287" s="205">
        <v>0</v>
      </c>
      <c r="BM287" s="205">
        <v>0</v>
      </c>
      <c r="BN287" s="205">
        <v>0</v>
      </c>
      <c r="BO287" s="205">
        <v>0</v>
      </c>
      <c r="BP287" s="205">
        <v>0</v>
      </c>
      <c r="BQ287" s="206">
        <v>0</v>
      </c>
      <c r="BR287" s="203">
        <v>0</v>
      </c>
      <c r="BS287" s="205">
        <v>0</v>
      </c>
      <c r="BT287" s="205">
        <v>0</v>
      </c>
      <c r="BU287" s="205">
        <v>0</v>
      </c>
      <c r="BV287" s="205">
        <v>0</v>
      </c>
      <c r="BW287" s="206">
        <v>0</v>
      </c>
    </row>
    <row r="288" spans="25:75" x14ac:dyDescent="0.2">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BA288" s="203">
        <v>10</v>
      </c>
      <c r="BB288" s="205">
        <v>0.3</v>
      </c>
      <c r="BC288" s="205">
        <v>0.5</v>
      </c>
      <c r="BD288" s="205">
        <v>0.8</v>
      </c>
      <c r="BE288" s="205">
        <v>1</v>
      </c>
      <c r="BF288" s="205">
        <v>1.3</v>
      </c>
      <c r="BG288" s="205">
        <v>1.5</v>
      </c>
      <c r="BH288" s="205">
        <v>1.8</v>
      </c>
      <c r="BI288" s="205">
        <v>2</v>
      </c>
      <c r="BJ288" s="205">
        <v>2</v>
      </c>
      <c r="BK288" s="205">
        <v>2</v>
      </c>
      <c r="BL288" s="205">
        <v>2</v>
      </c>
      <c r="BM288" s="205">
        <v>1.8</v>
      </c>
      <c r="BN288" s="205">
        <v>1.8</v>
      </c>
      <c r="BO288" s="205">
        <v>1.5</v>
      </c>
      <c r="BP288" s="205">
        <v>1.3</v>
      </c>
      <c r="BQ288" s="206">
        <v>1</v>
      </c>
      <c r="BR288" s="203">
        <v>0</v>
      </c>
      <c r="BS288" s="205">
        <v>0</v>
      </c>
      <c r="BT288" s="205">
        <v>0</v>
      </c>
      <c r="BU288" s="205">
        <v>0</v>
      </c>
      <c r="BV288" s="205">
        <v>0</v>
      </c>
      <c r="BW288" s="206">
        <v>0</v>
      </c>
    </row>
    <row r="289" spans="25:75" x14ac:dyDescent="0.2">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BA289" s="203">
        <v>15.6</v>
      </c>
      <c r="BB289" s="205">
        <v>0.5</v>
      </c>
      <c r="BC289" s="205">
        <v>0.8</v>
      </c>
      <c r="BD289" s="205">
        <v>1.3</v>
      </c>
      <c r="BE289" s="205">
        <v>1.8</v>
      </c>
      <c r="BF289" s="205">
        <v>2.2999999999999998</v>
      </c>
      <c r="BG289" s="205">
        <v>2.8</v>
      </c>
      <c r="BH289" s="205">
        <v>3</v>
      </c>
      <c r="BI289" s="205">
        <v>3.3</v>
      </c>
      <c r="BJ289" s="205">
        <v>3.3</v>
      </c>
      <c r="BK289" s="205">
        <v>3.3</v>
      </c>
      <c r="BL289" s="205">
        <v>3.3</v>
      </c>
      <c r="BM289" s="205">
        <v>3</v>
      </c>
      <c r="BN289" s="205">
        <v>2.8</v>
      </c>
      <c r="BO289" s="205">
        <v>2.5</v>
      </c>
      <c r="BP289" s="205">
        <v>2</v>
      </c>
      <c r="BQ289" s="206">
        <v>1.5</v>
      </c>
      <c r="BR289" s="203">
        <v>0</v>
      </c>
      <c r="BS289" s="205">
        <v>0</v>
      </c>
      <c r="BT289" s="205">
        <v>0</v>
      </c>
      <c r="BU289" s="205">
        <v>0</v>
      </c>
      <c r="BV289" s="205">
        <v>0</v>
      </c>
      <c r="BW289" s="206">
        <v>0</v>
      </c>
    </row>
    <row r="290" spans="25:75" x14ac:dyDescent="0.2">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BA290" s="203">
        <v>21.1</v>
      </c>
      <c r="BB290" s="205">
        <v>0.8</v>
      </c>
      <c r="BC290" s="205">
        <v>1.3</v>
      </c>
      <c r="BD290" s="205">
        <v>1.8</v>
      </c>
      <c r="BE290" s="205">
        <v>2.2999999999999998</v>
      </c>
      <c r="BF290" s="205">
        <v>3</v>
      </c>
      <c r="BG290" s="205">
        <v>3.8</v>
      </c>
      <c r="BH290" s="205">
        <v>4.3</v>
      </c>
      <c r="BI290" s="205">
        <v>4.8</v>
      </c>
      <c r="BJ290" s="205">
        <v>4.8</v>
      </c>
      <c r="BK290" s="205">
        <v>4.5999999999999996</v>
      </c>
      <c r="BL290" s="205">
        <v>4.3</v>
      </c>
      <c r="BM290" s="205">
        <v>4.3</v>
      </c>
      <c r="BN290" s="205">
        <v>4.0999999999999996</v>
      </c>
      <c r="BO290" s="205">
        <v>3.6</v>
      </c>
      <c r="BP290" s="205">
        <v>2.8</v>
      </c>
      <c r="BQ290" s="206">
        <v>2</v>
      </c>
      <c r="BR290" s="203">
        <v>0</v>
      </c>
      <c r="BS290" s="205">
        <v>0</v>
      </c>
      <c r="BT290" s="205">
        <v>0</v>
      </c>
      <c r="BU290" s="205">
        <v>0</v>
      </c>
      <c r="BV290" s="205">
        <v>0</v>
      </c>
      <c r="BW290" s="206">
        <v>0</v>
      </c>
    </row>
    <row r="291" spans="25:75" x14ac:dyDescent="0.2">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BA291" s="203">
        <v>26.7</v>
      </c>
      <c r="BB291" s="205">
        <v>1</v>
      </c>
      <c r="BC291" s="205">
        <v>1.5</v>
      </c>
      <c r="BD291" s="205">
        <v>2.2999999999999998</v>
      </c>
      <c r="BE291" s="205">
        <v>3</v>
      </c>
      <c r="BF291" s="205">
        <v>3.8</v>
      </c>
      <c r="BG291" s="205">
        <v>4.8</v>
      </c>
      <c r="BH291" s="205">
        <v>5.6</v>
      </c>
      <c r="BI291" s="205">
        <v>6.1</v>
      </c>
      <c r="BJ291" s="205">
        <v>6.1</v>
      </c>
      <c r="BK291" s="205">
        <v>5.8</v>
      </c>
      <c r="BL291" s="205">
        <v>5.6</v>
      </c>
      <c r="BM291" s="205">
        <v>5.3</v>
      </c>
      <c r="BN291" s="205">
        <v>5.0999999999999996</v>
      </c>
      <c r="BO291" s="205">
        <v>4.5999999999999996</v>
      </c>
      <c r="BP291" s="205">
        <v>3.6</v>
      </c>
      <c r="BQ291" s="206">
        <v>2.5</v>
      </c>
      <c r="BR291" s="203">
        <v>0</v>
      </c>
      <c r="BS291" s="205">
        <v>0</v>
      </c>
      <c r="BT291" s="205">
        <v>0</v>
      </c>
      <c r="BU291" s="205">
        <v>0</v>
      </c>
      <c r="BV291" s="205">
        <v>0</v>
      </c>
      <c r="BW291" s="206">
        <v>0</v>
      </c>
    </row>
    <row r="292" spans="25:75" x14ac:dyDescent="0.2">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BA292" s="204">
        <v>32.200000000000003</v>
      </c>
      <c r="BB292" s="207">
        <v>1.3</v>
      </c>
      <c r="BC292" s="207">
        <v>1.8</v>
      </c>
      <c r="BD292" s="207">
        <v>2.8</v>
      </c>
      <c r="BE292" s="207">
        <v>3.8</v>
      </c>
      <c r="BF292" s="207">
        <v>4.8</v>
      </c>
      <c r="BG292" s="207">
        <v>5.8</v>
      </c>
      <c r="BH292" s="207">
        <v>6.9</v>
      </c>
      <c r="BI292" s="207">
        <v>7.4</v>
      </c>
      <c r="BJ292" s="207">
        <v>7.4</v>
      </c>
      <c r="BK292" s="207">
        <v>7.4</v>
      </c>
      <c r="BL292" s="207">
        <v>6.9</v>
      </c>
      <c r="BM292" s="207">
        <v>6.6</v>
      </c>
      <c r="BN292" s="207">
        <v>6.4</v>
      </c>
      <c r="BO292" s="207">
        <v>5.6</v>
      </c>
      <c r="BP292" s="207">
        <v>4.3</v>
      </c>
      <c r="BQ292" s="208">
        <v>3.3</v>
      </c>
      <c r="BR292" s="204">
        <v>0</v>
      </c>
      <c r="BS292" s="207">
        <v>0</v>
      </c>
      <c r="BT292" s="207">
        <v>0</v>
      </c>
      <c r="BU292" s="207">
        <v>0</v>
      </c>
      <c r="BV292" s="207">
        <v>0</v>
      </c>
      <c r="BW292" s="208">
        <v>0</v>
      </c>
    </row>
    <row r="293" spans="25:75" x14ac:dyDescent="0.2">
      <c r="BA293" s="118"/>
      <c r="BB293" s="118"/>
      <c r="BC293" s="185"/>
      <c r="BD293" s="118"/>
      <c r="BE293" s="185" t="s">
        <v>32</v>
      </c>
      <c r="BF293" s="118"/>
      <c r="BG293" s="185"/>
      <c r="BH293" s="185"/>
      <c r="BI293" s="185" t="s">
        <v>32</v>
      </c>
      <c r="BJ293" s="185"/>
      <c r="BK293" s="118"/>
      <c r="BL293" s="185"/>
      <c r="BM293" s="185" t="s">
        <v>32</v>
      </c>
      <c r="BN293" s="118"/>
      <c r="BO293" s="185"/>
      <c r="BP293" s="185" t="s">
        <v>32</v>
      </c>
      <c r="BQ293" s="118"/>
      <c r="BR293" s="118"/>
      <c r="BS293" s="118"/>
      <c r="BT293" s="118"/>
      <c r="BU293" s="118"/>
      <c r="BV293" s="118"/>
      <c r="BW293" s="118"/>
    </row>
    <row r="294" spans="25:75" x14ac:dyDescent="0.2">
      <c r="BA294" s="118"/>
      <c r="BB294" s="118"/>
      <c r="BC294" s="185"/>
      <c r="BD294" s="118"/>
      <c r="BE294" s="178" t="s">
        <v>59</v>
      </c>
      <c r="BF294" s="118"/>
      <c r="BG294" s="185"/>
      <c r="BH294" s="185"/>
      <c r="BI294" s="185" t="s">
        <v>57</v>
      </c>
      <c r="BJ294" s="185"/>
      <c r="BK294" s="118"/>
      <c r="BL294" s="185"/>
      <c r="BM294" s="185" t="s">
        <v>60</v>
      </c>
      <c r="BN294" s="118"/>
      <c r="BO294" s="185"/>
      <c r="BP294" s="185" t="s">
        <v>39</v>
      </c>
      <c r="BQ294" s="118"/>
      <c r="BR294" s="118"/>
      <c r="BS294" s="118"/>
      <c r="BT294" s="118"/>
      <c r="BU294" s="118"/>
      <c r="BV294" s="118"/>
      <c r="BW294" s="118"/>
    </row>
    <row r="295" spans="25:75" x14ac:dyDescent="0.2">
      <c r="BA295" s="118"/>
      <c r="BB295" s="118"/>
      <c r="BC295" s="185"/>
      <c r="BD295" s="118"/>
      <c r="BE295" s="185" t="s">
        <v>61</v>
      </c>
      <c r="BF295" s="118"/>
      <c r="BG295" s="185"/>
      <c r="BH295" s="185"/>
      <c r="BI295" s="118"/>
      <c r="BJ295" s="185"/>
      <c r="BK295" s="118"/>
      <c r="BL295" s="185"/>
      <c r="BM295" s="185" t="s">
        <v>62</v>
      </c>
      <c r="BN295" s="118"/>
      <c r="BO295" s="185"/>
      <c r="BP295" s="185" t="s">
        <v>63</v>
      </c>
      <c r="BQ295" s="118"/>
      <c r="BR295" s="118"/>
      <c r="BS295" s="118"/>
      <c r="BT295" s="118"/>
      <c r="BU295" s="118"/>
      <c r="BV295" s="118"/>
      <c r="BW295" s="118"/>
    </row>
    <row r="296" spans="25:75" x14ac:dyDescent="0.2">
      <c r="BA296" s="31" t="str">
        <f ca="1">HYPERLINK("#"&amp;MID(CELL("filename",AG284),FIND("]",CELL("filename",AG284))+1,256)&amp;"!"&amp;ADDRESS(ROW($B$8),COLUMN($B$8),1,TRUE),"Return to Cell B8")</f>
        <v>Return to Cell B8</v>
      </c>
      <c r="BB296" s="118"/>
      <c r="BC296" s="185"/>
      <c r="BD296" s="118"/>
      <c r="BE296" s="185"/>
      <c r="BF296" s="118"/>
      <c r="BG296" s="185"/>
      <c r="BH296" s="185"/>
      <c r="BI296" s="118"/>
      <c r="BJ296" s="185"/>
      <c r="BK296" s="118"/>
      <c r="BL296" s="185"/>
      <c r="BM296" s="185"/>
      <c r="BN296" s="118"/>
      <c r="BO296" s="185"/>
      <c r="BP296" s="185"/>
      <c r="BQ296" s="118"/>
      <c r="BR296" s="118"/>
      <c r="BS296" s="118"/>
      <c r="BT296" s="118"/>
      <c r="BU296" s="118"/>
      <c r="BV296" s="118"/>
      <c r="BW296" s="118"/>
    </row>
    <row r="297" spans="25:75" x14ac:dyDescent="0.2">
      <c r="BA297" s="118"/>
      <c r="BB297" s="118"/>
      <c r="BC297" s="118"/>
      <c r="BD297" s="118"/>
      <c r="BE297" s="118"/>
      <c r="BF297" s="118"/>
      <c r="BG297" s="118"/>
      <c r="BH297" s="185"/>
      <c r="BI297" s="118"/>
      <c r="BJ297" s="185"/>
      <c r="BK297" s="118"/>
      <c r="BL297" s="118"/>
      <c r="BM297" s="118"/>
      <c r="BN297" s="118"/>
      <c r="BO297" s="118"/>
      <c r="BP297" s="185"/>
      <c r="BQ297" s="118"/>
      <c r="BR297" s="118"/>
      <c r="BS297" s="118"/>
      <c r="BT297" s="118"/>
      <c r="BU297" s="118"/>
      <c r="BV297" s="118"/>
      <c r="BW297" s="118"/>
    </row>
    <row r="298" spans="25:75" x14ac:dyDescent="0.2">
      <c r="BA298" s="118" t="s">
        <v>183</v>
      </c>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row>
    <row r="299" spans="25:75" x14ac:dyDescent="0.2">
      <c r="BA299" s="122" t="s">
        <v>29</v>
      </c>
      <c r="BB299" s="253" t="s">
        <v>30</v>
      </c>
      <c r="BC299" s="253"/>
      <c r="BD299" s="253"/>
      <c r="BE299" s="253"/>
      <c r="BF299" s="253"/>
      <c r="BG299" s="253"/>
      <c r="BH299" s="253"/>
      <c r="BI299" s="253"/>
      <c r="BJ299" s="253"/>
      <c r="BK299" s="253"/>
      <c r="BL299" s="253"/>
      <c r="BM299" s="253"/>
      <c r="BN299" s="253"/>
      <c r="BO299" s="253"/>
      <c r="BP299" s="253"/>
      <c r="BQ299" s="253"/>
      <c r="BR299" s="253"/>
      <c r="BS299" s="253"/>
      <c r="BT299" s="253"/>
      <c r="BU299" s="253"/>
      <c r="BV299" s="253"/>
      <c r="BW299" s="253"/>
    </row>
    <row r="300" spans="25:75" ht="14.25" x14ac:dyDescent="0.2">
      <c r="BA300" s="126" t="s">
        <v>156</v>
      </c>
      <c r="BB300" s="254" t="s">
        <v>82</v>
      </c>
      <c r="BC300" s="254"/>
      <c r="BD300" s="254"/>
      <c r="BE300" s="254"/>
      <c r="BF300" s="254"/>
      <c r="BG300" s="254"/>
      <c r="BH300" s="254"/>
      <c r="BI300" s="254"/>
      <c r="BJ300" s="254"/>
      <c r="BK300" s="254"/>
      <c r="BL300" s="254"/>
      <c r="BM300" s="254"/>
      <c r="BN300" s="254"/>
      <c r="BO300" s="254"/>
      <c r="BP300" s="254"/>
      <c r="BQ300" s="254" t="s">
        <v>83</v>
      </c>
      <c r="BR300" s="254"/>
      <c r="BS300" s="254"/>
      <c r="BT300" s="254"/>
      <c r="BU300" s="254"/>
      <c r="BV300" s="254"/>
      <c r="BW300" s="254"/>
    </row>
    <row r="301" spans="25:75" x14ac:dyDescent="0.2">
      <c r="BA301" s="187"/>
      <c r="BB301" s="186">
        <v>1</v>
      </c>
      <c r="BC301" s="186">
        <v>2</v>
      </c>
      <c r="BD301" s="186">
        <v>3</v>
      </c>
      <c r="BE301" s="186">
        <v>4</v>
      </c>
      <c r="BF301" s="186">
        <v>5</v>
      </c>
      <c r="BG301" s="186">
        <v>6</v>
      </c>
      <c r="BH301" s="186">
        <v>7</v>
      </c>
      <c r="BI301" s="186">
        <v>8</v>
      </c>
      <c r="BJ301" s="186">
        <v>9</v>
      </c>
      <c r="BK301" s="186">
        <v>10</v>
      </c>
      <c r="BL301" s="186">
        <v>11</v>
      </c>
      <c r="BM301" s="186">
        <v>12</v>
      </c>
      <c r="BN301" s="186">
        <v>13</v>
      </c>
      <c r="BO301" s="186">
        <v>14</v>
      </c>
      <c r="BP301" s="168">
        <v>15</v>
      </c>
      <c r="BQ301" s="169">
        <v>16</v>
      </c>
      <c r="BR301" s="186">
        <v>17</v>
      </c>
      <c r="BS301" s="186">
        <v>18</v>
      </c>
      <c r="BT301" s="186">
        <v>19</v>
      </c>
      <c r="BU301" s="186">
        <v>20</v>
      </c>
      <c r="BV301" s="186">
        <v>21</v>
      </c>
      <c r="BW301" s="168">
        <v>22</v>
      </c>
    </row>
    <row r="302" spans="25:75" x14ac:dyDescent="0.2">
      <c r="BA302" s="203">
        <v>0</v>
      </c>
      <c r="BB302" s="205">
        <v>0</v>
      </c>
      <c r="BC302" s="205">
        <v>0</v>
      </c>
      <c r="BD302" s="205">
        <v>0</v>
      </c>
      <c r="BE302" s="205">
        <v>0</v>
      </c>
      <c r="BF302" s="205">
        <v>0</v>
      </c>
      <c r="BG302" s="205">
        <v>0</v>
      </c>
      <c r="BH302" s="205">
        <v>0</v>
      </c>
      <c r="BI302" s="205">
        <v>0</v>
      </c>
      <c r="BJ302" s="205">
        <v>0</v>
      </c>
      <c r="BK302" s="205">
        <v>0</v>
      </c>
      <c r="BL302" s="205">
        <v>0</v>
      </c>
      <c r="BM302" s="205">
        <v>0</v>
      </c>
      <c r="BN302" s="205">
        <v>0</v>
      </c>
      <c r="BO302" s="205">
        <v>0</v>
      </c>
      <c r="BP302" s="206">
        <v>0</v>
      </c>
      <c r="BQ302" s="203">
        <v>0</v>
      </c>
      <c r="BR302" s="205">
        <v>0</v>
      </c>
      <c r="BS302" s="205">
        <v>0</v>
      </c>
      <c r="BT302" s="205">
        <v>0</v>
      </c>
      <c r="BU302" s="205">
        <v>0</v>
      </c>
      <c r="BV302" s="205">
        <v>0</v>
      </c>
      <c r="BW302" s="206">
        <v>0</v>
      </c>
    </row>
    <row r="303" spans="25:75" x14ac:dyDescent="0.2">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BA303" s="203">
        <v>10</v>
      </c>
      <c r="BB303" s="205">
        <v>0.3</v>
      </c>
      <c r="BC303" s="205">
        <v>0.8</v>
      </c>
      <c r="BD303" s="205">
        <v>1.3</v>
      </c>
      <c r="BE303" s="205">
        <v>1.5</v>
      </c>
      <c r="BF303" s="205">
        <v>2</v>
      </c>
      <c r="BG303" s="205">
        <v>2</v>
      </c>
      <c r="BH303" s="205">
        <v>2</v>
      </c>
      <c r="BI303" s="205">
        <v>2</v>
      </c>
      <c r="BJ303" s="205">
        <v>2</v>
      </c>
      <c r="BK303" s="205">
        <v>2</v>
      </c>
      <c r="BL303" s="205">
        <v>2</v>
      </c>
      <c r="BM303" s="205">
        <v>1.8</v>
      </c>
      <c r="BN303" s="205">
        <v>1.5</v>
      </c>
      <c r="BO303" s="205">
        <v>1</v>
      </c>
      <c r="BP303" s="206">
        <v>0.8</v>
      </c>
      <c r="BQ303" s="203">
        <v>0</v>
      </c>
      <c r="BR303" s="205">
        <v>0</v>
      </c>
      <c r="BS303" s="205">
        <v>0</v>
      </c>
      <c r="BT303" s="205">
        <v>0</v>
      </c>
      <c r="BU303" s="205">
        <v>0</v>
      </c>
      <c r="BV303" s="205">
        <v>0</v>
      </c>
      <c r="BW303" s="206">
        <v>0</v>
      </c>
    </row>
    <row r="304" spans="25:75" x14ac:dyDescent="0.2">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BA304" s="203">
        <v>15.6</v>
      </c>
      <c r="BB304" s="205">
        <v>0.5</v>
      </c>
      <c r="BC304" s="205">
        <v>1.3</v>
      </c>
      <c r="BD304" s="205">
        <v>2</v>
      </c>
      <c r="BE304" s="205">
        <v>2.5</v>
      </c>
      <c r="BF304" s="205">
        <v>3</v>
      </c>
      <c r="BG304" s="205">
        <v>3.6</v>
      </c>
      <c r="BH304" s="205">
        <v>3.6</v>
      </c>
      <c r="BI304" s="205">
        <v>3.6</v>
      </c>
      <c r="BJ304" s="205">
        <v>3.3</v>
      </c>
      <c r="BK304" s="205">
        <v>3.3</v>
      </c>
      <c r="BL304" s="205">
        <v>3.3</v>
      </c>
      <c r="BM304" s="205">
        <v>3</v>
      </c>
      <c r="BN304" s="205">
        <v>2.5</v>
      </c>
      <c r="BO304" s="205">
        <v>1.8</v>
      </c>
      <c r="BP304" s="206">
        <v>1</v>
      </c>
      <c r="BQ304" s="203">
        <v>0</v>
      </c>
      <c r="BR304" s="205">
        <v>0</v>
      </c>
      <c r="BS304" s="205">
        <v>0</v>
      </c>
      <c r="BT304" s="205">
        <v>0</v>
      </c>
      <c r="BU304" s="205">
        <v>0</v>
      </c>
      <c r="BV304" s="205">
        <v>0</v>
      </c>
      <c r="BW304" s="206">
        <v>0</v>
      </c>
    </row>
    <row r="305" spans="25:75" x14ac:dyDescent="0.2">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203">
        <v>21.1</v>
      </c>
      <c r="BB305" s="205">
        <v>0.8</v>
      </c>
      <c r="BC305" s="205">
        <v>1.8</v>
      </c>
      <c r="BD305" s="205">
        <v>2.8</v>
      </c>
      <c r="BE305" s="205">
        <v>3.8</v>
      </c>
      <c r="BF305" s="205">
        <v>4.3</v>
      </c>
      <c r="BG305" s="205">
        <v>4.8</v>
      </c>
      <c r="BH305" s="205">
        <v>4.8</v>
      </c>
      <c r="BI305" s="205">
        <v>4.8</v>
      </c>
      <c r="BJ305" s="205">
        <v>4.8</v>
      </c>
      <c r="BK305" s="205">
        <v>4.5999999999999996</v>
      </c>
      <c r="BL305" s="205">
        <v>4.3</v>
      </c>
      <c r="BM305" s="205">
        <v>4.0999999999999996</v>
      </c>
      <c r="BN305" s="205">
        <v>3.3</v>
      </c>
      <c r="BO305" s="205">
        <v>2.5</v>
      </c>
      <c r="BP305" s="206">
        <v>1.5</v>
      </c>
      <c r="BQ305" s="203">
        <v>0</v>
      </c>
      <c r="BR305" s="205">
        <v>0</v>
      </c>
      <c r="BS305" s="205">
        <v>0</v>
      </c>
      <c r="BT305" s="205">
        <v>0</v>
      </c>
      <c r="BU305" s="205">
        <v>0</v>
      </c>
      <c r="BV305" s="205">
        <v>0</v>
      </c>
      <c r="BW305" s="206">
        <v>0</v>
      </c>
    </row>
    <row r="306" spans="25:75" x14ac:dyDescent="0.2">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203">
        <v>26.7</v>
      </c>
      <c r="BB306" s="205">
        <v>0.8</v>
      </c>
      <c r="BC306" s="205">
        <v>2.2999999999999998</v>
      </c>
      <c r="BD306" s="205">
        <v>3.6</v>
      </c>
      <c r="BE306" s="205">
        <v>4.8</v>
      </c>
      <c r="BF306" s="205">
        <v>5.6</v>
      </c>
      <c r="BG306" s="205">
        <v>6.4</v>
      </c>
      <c r="BH306" s="205">
        <v>6.4</v>
      </c>
      <c r="BI306" s="205">
        <v>6.4</v>
      </c>
      <c r="BJ306" s="205">
        <v>6.1</v>
      </c>
      <c r="BK306" s="205">
        <v>5.8</v>
      </c>
      <c r="BL306" s="205">
        <v>5.6</v>
      </c>
      <c r="BM306" s="205">
        <v>5.3</v>
      </c>
      <c r="BN306" s="205">
        <v>4.3</v>
      </c>
      <c r="BO306" s="205">
        <v>3.3</v>
      </c>
      <c r="BP306" s="206">
        <v>1.8</v>
      </c>
      <c r="BQ306" s="203">
        <v>0</v>
      </c>
      <c r="BR306" s="205">
        <v>0</v>
      </c>
      <c r="BS306" s="205">
        <v>0</v>
      </c>
      <c r="BT306" s="205">
        <v>0</v>
      </c>
      <c r="BU306" s="205">
        <v>0</v>
      </c>
      <c r="BV306" s="205">
        <v>0</v>
      </c>
      <c r="BW306" s="206">
        <v>0</v>
      </c>
    </row>
    <row r="307" spans="25:75" x14ac:dyDescent="0.2">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204">
        <v>32.200000000000003</v>
      </c>
      <c r="BB307" s="207">
        <v>1</v>
      </c>
      <c r="BC307" s="207">
        <v>2.8</v>
      </c>
      <c r="BD307" s="207">
        <v>4.3</v>
      </c>
      <c r="BE307" s="207">
        <v>5.8</v>
      </c>
      <c r="BF307" s="207">
        <v>6.9</v>
      </c>
      <c r="BG307" s="207">
        <v>7.6</v>
      </c>
      <c r="BH307" s="207">
        <v>7.6</v>
      </c>
      <c r="BI307" s="207">
        <v>7.6</v>
      </c>
      <c r="BJ307" s="207">
        <v>7.4</v>
      </c>
      <c r="BK307" s="207">
        <v>7.4</v>
      </c>
      <c r="BL307" s="207">
        <v>6.9</v>
      </c>
      <c r="BM307" s="207">
        <v>6.6</v>
      </c>
      <c r="BN307" s="207">
        <v>5.3</v>
      </c>
      <c r="BO307" s="207">
        <v>3.8</v>
      </c>
      <c r="BP307" s="208">
        <v>2.2999999999999998</v>
      </c>
      <c r="BQ307" s="204">
        <v>0</v>
      </c>
      <c r="BR307" s="207">
        <v>0</v>
      </c>
      <c r="BS307" s="207">
        <v>0</v>
      </c>
      <c r="BT307" s="207">
        <v>0</v>
      </c>
      <c r="BU307" s="207">
        <v>0</v>
      </c>
      <c r="BV307" s="207">
        <v>0</v>
      </c>
      <c r="BW307" s="208">
        <v>0</v>
      </c>
    </row>
    <row r="308" spans="25:75" x14ac:dyDescent="0.2">
      <c r="BA308" s="118"/>
      <c r="BB308" s="118"/>
      <c r="BC308" s="118"/>
      <c r="BD308" s="118"/>
      <c r="BE308" s="118"/>
      <c r="BF308" s="252" t="s">
        <v>32</v>
      </c>
      <c r="BG308" s="252"/>
      <c r="BH308" s="252" t="s">
        <v>32</v>
      </c>
      <c r="BI308" s="252"/>
      <c r="BJ308" s="185"/>
      <c r="BK308" s="185" t="s">
        <v>32</v>
      </c>
      <c r="BL308" s="185"/>
      <c r="BM308" s="185" t="s">
        <v>32</v>
      </c>
      <c r="BN308" s="118"/>
      <c r="BO308" s="118"/>
      <c r="BP308" s="185" t="s">
        <v>32</v>
      </c>
      <c r="BQ308" s="118"/>
      <c r="BR308" s="118"/>
      <c r="BS308" s="118"/>
      <c r="BT308" s="118"/>
      <c r="BU308" s="118"/>
      <c r="BV308" s="118"/>
      <c r="BW308" s="118"/>
    </row>
    <row r="309" spans="25:75" x14ac:dyDescent="0.2">
      <c r="BA309" s="118"/>
      <c r="BB309" s="118"/>
      <c r="BC309" s="185"/>
      <c r="BD309" s="118"/>
      <c r="BE309" s="118"/>
      <c r="BF309" s="252" t="s">
        <v>64</v>
      </c>
      <c r="BG309" s="252"/>
      <c r="BH309" s="252" t="s">
        <v>65</v>
      </c>
      <c r="BI309" s="252"/>
      <c r="BJ309" s="185"/>
      <c r="BK309" s="179">
        <v>1</v>
      </c>
      <c r="BL309" s="185"/>
      <c r="BM309" s="185" t="s">
        <v>65</v>
      </c>
      <c r="BN309" s="118"/>
      <c r="BO309" s="118"/>
      <c r="BP309" s="185" t="s">
        <v>66</v>
      </c>
      <c r="BQ309" s="118"/>
      <c r="BR309" s="118"/>
      <c r="BS309" s="118"/>
      <c r="BT309" s="118"/>
      <c r="BU309" s="118"/>
      <c r="BV309" s="118"/>
      <c r="BW309" s="118"/>
    </row>
    <row r="310" spans="25:75" x14ac:dyDescent="0.2">
      <c r="BA310" s="118"/>
      <c r="BB310" s="118"/>
      <c r="BC310" s="185"/>
      <c r="BD310" s="118"/>
      <c r="BE310" s="118"/>
      <c r="BF310" s="118"/>
      <c r="BG310" s="185"/>
      <c r="BH310" s="252" t="s">
        <v>57</v>
      </c>
      <c r="BI310" s="256"/>
      <c r="BJ310" s="185"/>
      <c r="BK310" s="185" t="s">
        <v>67</v>
      </c>
      <c r="BL310" s="185"/>
      <c r="BM310" s="185" t="s">
        <v>68</v>
      </c>
      <c r="BN310" s="118"/>
      <c r="BO310" s="118"/>
      <c r="BP310" s="118"/>
      <c r="BQ310" s="118"/>
      <c r="BR310" s="118"/>
      <c r="BS310" s="118"/>
      <c r="BT310" s="118"/>
      <c r="BU310" s="118"/>
      <c r="BV310" s="118"/>
      <c r="BW310" s="118"/>
    </row>
    <row r="311" spans="25:75" x14ac:dyDescent="0.2">
      <c r="BA311" s="118"/>
      <c r="BB311" s="118"/>
      <c r="BC311" s="118"/>
      <c r="BD311" s="118"/>
      <c r="BE311" s="118"/>
      <c r="BF311" s="118"/>
      <c r="BG311" s="118"/>
      <c r="BH311" s="185"/>
      <c r="BI311" s="118"/>
      <c r="BJ311" s="185"/>
      <c r="BK311" s="118"/>
      <c r="BL311" s="118"/>
      <c r="BM311" s="185" t="s">
        <v>63</v>
      </c>
      <c r="BN311" s="118"/>
      <c r="BO311" s="118"/>
      <c r="BP311" s="118"/>
      <c r="BQ311" s="118"/>
      <c r="BR311" s="118"/>
      <c r="BS311" s="118"/>
      <c r="BT311" s="118"/>
      <c r="BU311" s="118"/>
      <c r="BV311" s="118"/>
      <c r="BW311" s="118"/>
    </row>
    <row r="312" spans="25:75" x14ac:dyDescent="0.2">
      <c r="BA312" s="31" t="str">
        <f ca="1">HYPERLINK("#"&amp;MID(CELL("filename",AG300),FIND("]",CELL("filename",AG300))+1,256)&amp;"!"&amp;ADDRESS(ROW($B$8),COLUMN($B$8),1,TRUE),"Return to Cell B8")</f>
        <v>Return to Cell B8</v>
      </c>
      <c r="BB312" s="118"/>
      <c r="BC312" s="118"/>
      <c r="BD312" s="118"/>
      <c r="BE312" s="118"/>
      <c r="BF312" s="118"/>
      <c r="BG312" s="118"/>
      <c r="BH312" s="185"/>
      <c r="BI312" s="118"/>
      <c r="BJ312" s="185"/>
      <c r="BK312" s="118"/>
      <c r="BL312" s="118"/>
      <c r="BM312" s="185"/>
      <c r="BN312" s="118"/>
      <c r="BO312" s="118"/>
      <c r="BP312" s="118"/>
      <c r="BQ312" s="118"/>
      <c r="BR312" s="118"/>
      <c r="BS312" s="118"/>
      <c r="BT312" s="118"/>
      <c r="BU312" s="118"/>
      <c r="BV312" s="118"/>
      <c r="BW312" s="118"/>
    </row>
    <row r="313" spans="25:75" x14ac:dyDescent="0.2">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row>
    <row r="314" spans="25:75" x14ac:dyDescent="0.2">
      <c r="BA314" s="118" t="s">
        <v>184</v>
      </c>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row>
    <row r="315" spans="25:75" x14ac:dyDescent="0.2">
      <c r="BA315" s="122" t="s">
        <v>29</v>
      </c>
      <c r="BB315" s="253" t="s">
        <v>30</v>
      </c>
      <c r="BC315" s="253"/>
      <c r="BD315" s="253"/>
      <c r="BE315" s="253"/>
      <c r="BF315" s="253"/>
      <c r="BG315" s="253"/>
      <c r="BH315" s="253"/>
      <c r="BI315" s="253"/>
      <c r="BJ315" s="253"/>
      <c r="BK315" s="253"/>
      <c r="BL315" s="253"/>
      <c r="BM315" s="253"/>
      <c r="BN315" s="253"/>
      <c r="BO315" s="253"/>
      <c r="BP315" s="253"/>
      <c r="BQ315" s="253"/>
      <c r="BR315" s="253"/>
      <c r="BS315" s="253"/>
      <c r="BT315" s="253"/>
      <c r="BU315" s="253"/>
      <c r="BV315" s="253"/>
      <c r="BW315" s="253"/>
    </row>
    <row r="316" spans="25:75" ht="14.25" x14ac:dyDescent="0.2">
      <c r="BA316" s="126" t="s">
        <v>156</v>
      </c>
      <c r="BB316" s="253" t="s">
        <v>31</v>
      </c>
      <c r="BC316" s="253"/>
      <c r="BD316" s="253"/>
      <c r="BE316" s="253"/>
      <c r="BF316" s="253"/>
      <c r="BG316" s="253"/>
      <c r="BH316" s="253"/>
      <c r="BI316" s="253"/>
      <c r="BJ316" s="253"/>
      <c r="BK316" s="253"/>
      <c r="BL316" s="253"/>
      <c r="BM316" s="253"/>
      <c r="BN316" s="253"/>
      <c r="BO316" s="253"/>
      <c r="BP316" s="253"/>
      <c r="BQ316" s="253" t="s">
        <v>83</v>
      </c>
      <c r="BR316" s="253"/>
      <c r="BS316" s="253"/>
      <c r="BT316" s="253"/>
      <c r="BU316" s="253"/>
      <c r="BV316" s="253"/>
      <c r="BW316" s="253"/>
    </row>
    <row r="317" spans="25:75" x14ac:dyDescent="0.2">
      <c r="BA317" s="187"/>
      <c r="BB317" s="186">
        <v>1</v>
      </c>
      <c r="BC317" s="186">
        <v>2</v>
      </c>
      <c r="BD317" s="186">
        <v>3</v>
      </c>
      <c r="BE317" s="186">
        <v>4</v>
      </c>
      <c r="BF317" s="186">
        <v>5</v>
      </c>
      <c r="BG317" s="186">
        <v>6</v>
      </c>
      <c r="BH317" s="186">
        <v>7</v>
      </c>
      <c r="BI317" s="186">
        <v>8</v>
      </c>
      <c r="BJ317" s="186">
        <v>9</v>
      </c>
      <c r="BK317" s="186">
        <v>10</v>
      </c>
      <c r="BL317" s="186">
        <v>11</v>
      </c>
      <c r="BM317" s="186">
        <v>12</v>
      </c>
      <c r="BN317" s="186">
        <v>13</v>
      </c>
      <c r="BO317" s="186">
        <v>14</v>
      </c>
      <c r="BP317" s="168">
        <v>15</v>
      </c>
      <c r="BQ317" s="169">
        <v>16</v>
      </c>
      <c r="BR317" s="186">
        <v>17</v>
      </c>
      <c r="BS317" s="186">
        <v>18</v>
      </c>
      <c r="BT317" s="186">
        <v>19</v>
      </c>
      <c r="BU317" s="186">
        <v>20</v>
      </c>
      <c r="BV317" s="186">
        <v>21</v>
      </c>
      <c r="BW317" s="168">
        <v>22</v>
      </c>
    </row>
    <row r="318" spans="25:75" x14ac:dyDescent="0.2">
      <c r="BA318" s="203">
        <v>0</v>
      </c>
      <c r="BB318" s="205">
        <v>0</v>
      </c>
      <c r="BC318" s="205">
        <v>0</v>
      </c>
      <c r="BD318" s="205">
        <v>0</v>
      </c>
      <c r="BE318" s="205">
        <v>0</v>
      </c>
      <c r="BF318" s="205">
        <v>0</v>
      </c>
      <c r="BG318" s="205">
        <v>0</v>
      </c>
      <c r="BH318" s="205">
        <v>0</v>
      </c>
      <c r="BI318" s="205">
        <v>0</v>
      </c>
      <c r="BJ318" s="205">
        <v>0</v>
      </c>
      <c r="BK318" s="205">
        <v>0</v>
      </c>
      <c r="BL318" s="205">
        <v>0</v>
      </c>
      <c r="BM318" s="205">
        <v>0</v>
      </c>
      <c r="BN318" s="205">
        <v>0</v>
      </c>
      <c r="BO318" s="205">
        <v>0</v>
      </c>
      <c r="BP318" s="206">
        <v>0</v>
      </c>
      <c r="BQ318" s="203">
        <v>0</v>
      </c>
      <c r="BR318" s="205">
        <v>0</v>
      </c>
      <c r="BS318" s="205">
        <v>0</v>
      </c>
      <c r="BT318" s="205">
        <v>0</v>
      </c>
      <c r="BU318" s="205">
        <v>0</v>
      </c>
      <c r="BV318" s="205">
        <v>0</v>
      </c>
      <c r="BW318" s="206">
        <v>0</v>
      </c>
    </row>
    <row r="319" spans="25:75" x14ac:dyDescent="0.2">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BA319" s="203">
        <v>10</v>
      </c>
      <c r="BB319" s="205">
        <v>0.5</v>
      </c>
      <c r="BC319" s="205">
        <v>0.8</v>
      </c>
      <c r="BD319" s="205">
        <v>1</v>
      </c>
      <c r="BE319" s="205">
        <v>1.3</v>
      </c>
      <c r="BF319" s="205">
        <v>1.8</v>
      </c>
      <c r="BG319" s="205">
        <v>2</v>
      </c>
      <c r="BH319" s="205">
        <v>2</v>
      </c>
      <c r="BI319" s="205">
        <v>2</v>
      </c>
      <c r="BJ319" s="205">
        <v>2</v>
      </c>
      <c r="BK319" s="205">
        <v>2</v>
      </c>
      <c r="BL319" s="205">
        <v>2</v>
      </c>
      <c r="BM319" s="205">
        <v>1.8</v>
      </c>
      <c r="BN319" s="205">
        <v>1.5</v>
      </c>
      <c r="BO319" s="205">
        <v>1.3</v>
      </c>
      <c r="BP319" s="206">
        <v>1</v>
      </c>
      <c r="BQ319" s="203">
        <v>0</v>
      </c>
      <c r="BR319" s="205">
        <v>0</v>
      </c>
      <c r="BS319" s="205">
        <v>0</v>
      </c>
      <c r="BT319" s="205">
        <v>0</v>
      </c>
      <c r="BU319" s="205">
        <v>0</v>
      </c>
      <c r="BV319" s="205">
        <v>0</v>
      </c>
      <c r="BW319" s="206">
        <v>0</v>
      </c>
    </row>
    <row r="320" spans="25:75" x14ac:dyDescent="0.2">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BA320" s="203">
        <v>15.6</v>
      </c>
      <c r="BB320" s="205">
        <v>0.8</v>
      </c>
      <c r="BC320" s="205">
        <v>1</v>
      </c>
      <c r="BD320" s="205">
        <v>1.8</v>
      </c>
      <c r="BE320" s="205">
        <v>2.2999999999999998</v>
      </c>
      <c r="BF320" s="205">
        <v>2.8</v>
      </c>
      <c r="BG320" s="205">
        <v>3.3</v>
      </c>
      <c r="BH320" s="205">
        <v>3.6</v>
      </c>
      <c r="BI320" s="205">
        <v>3.6</v>
      </c>
      <c r="BJ320" s="205">
        <v>3.6</v>
      </c>
      <c r="BK320" s="205">
        <v>3.3</v>
      </c>
      <c r="BL320" s="205">
        <v>3.3</v>
      </c>
      <c r="BM320" s="205">
        <v>3</v>
      </c>
      <c r="BN320" s="205">
        <v>2.5</v>
      </c>
      <c r="BO320" s="205">
        <v>2.2999999999999998</v>
      </c>
      <c r="BP320" s="206">
        <v>1.8</v>
      </c>
      <c r="BQ320" s="203">
        <v>0</v>
      </c>
      <c r="BR320" s="205">
        <v>0</v>
      </c>
      <c r="BS320" s="205">
        <v>0</v>
      </c>
      <c r="BT320" s="205">
        <v>0</v>
      </c>
      <c r="BU320" s="205">
        <v>0</v>
      </c>
      <c r="BV320" s="205">
        <v>0</v>
      </c>
      <c r="BW320" s="206">
        <v>0</v>
      </c>
    </row>
    <row r="321" spans="25:75" x14ac:dyDescent="0.2">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BA321" s="203">
        <v>21.1</v>
      </c>
      <c r="BB321" s="205">
        <v>1</v>
      </c>
      <c r="BC321" s="205">
        <v>1.5</v>
      </c>
      <c r="BD321" s="205">
        <v>2.2999999999999998</v>
      </c>
      <c r="BE321" s="205">
        <v>3</v>
      </c>
      <c r="BF321" s="205">
        <v>3.8</v>
      </c>
      <c r="BG321" s="205">
        <v>4.3</v>
      </c>
      <c r="BH321" s="205">
        <v>4.8</v>
      </c>
      <c r="BI321" s="205">
        <v>4.8</v>
      </c>
      <c r="BJ321" s="205">
        <v>4.8</v>
      </c>
      <c r="BK321" s="205">
        <v>4.8</v>
      </c>
      <c r="BL321" s="205">
        <v>4.5999999999999996</v>
      </c>
      <c r="BM321" s="205">
        <v>4.3</v>
      </c>
      <c r="BN321" s="205">
        <v>3.6</v>
      </c>
      <c r="BO321" s="205">
        <v>3</v>
      </c>
      <c r="BP321" s="206">
        <v>2.5</v>
      </c>
      <c r="BQ321" s="203">
        <v>0</v>
      </c>
      <c r="BR321" s="205">
        <v>0</v>
      </c>
      <c r="BS321" s="205">
        <v>0</v>
      </c>
      <c r="BT321" s="205">
        <v>0</v>
      </c>
      <c r="BU321" s="205">
        <v>0</v>
      </c>
      <c r="BV321" s="205">
        <v>0</v>
      </c>
      <c r="BW321" s="206">
        <v>0</v>
      </c>
    </row>
    <row r="322" spans="25:75" x14ac:dyDescent="0.2">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BA322" s="203">
        <v>26.7</v>
      </c>
      <c r="BB322" s="205">
        <v>1.3</v>
      </c>
      <c r="BC322" s="205">
        <v>2</v>
      </c>
      <c r="BD322" s="205">
        <v>3</v>
      </c>
      <c r="BE322" s="205">
        <v>4.0999999999999996</v>
      </c>
      <c r="BF322" s="205">
        <v>4.8</v>
      </c>
      <c r="BG322" s="205">
        <v>5.6</v>
      </c>
      <c r="BH322" s="205">
        <v>6.4</v>
      </c>
      <c r="BI322" s="205">
        <v>6.4</v>
      </c>
      <c r="BJ322" s="205">
        <v>6.4</v>
      </c>
      <c r="BK322" s="205">
        <v>6.1</v>
      </c>
      <c r="BL322" s="205">
        <v>5.8</v>
      </c>
      <c r="BM322" s="205">
        <v>5.3</v>
      </c>
      <c r="BN322" s="205">
        <v>4.5999999999999996</v>
      </c>
      <c r="BO322" s="205">
        <v>4.0999999999999996</v>
      </c>
      <c r="BP322" s="206">
        <v>3.3</v>
      </c>
      <c r="BQ322" s="203">
        <v>0</v>
      </c>
      <c r="BR322" s="205">
        <v>0</v>
      </c>
      <c r="BS322" s="205">
        <v>0</v>
      </c>
      <c r="BT322" s="205">
        <v>0</v>
      </c>
      <c r="BU322" s="205">
        <v>0</v>
      </c>
      <c r="BV322" s="205">
        <v>0</v>
      </c>
      <c r="BW322" s="206">
        <v>0</v>
      </c>
    </row>
    <row r="323" spans="25:75" x14ac:dyDescent="0.2">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BA323" s="204">
        <v>32.200000000000003</v>
      </c>
      <c r="BB323" s="207">
        <v>1.5</v>
      </c>
      <c r="BC323" s="207">
        <v>2.5</v>
      </c>
      <c r="BD323" s="207">
        <v>3.6</v>
      </c>
      <c r="BE323" s="207">
        <v>4.8</v>
      </c>
      <c r="BF323" s="207">
        <v>6.1</v>
      </c>
      <c r="BG323" s="207">
        <v>6.9</v>
      </c>
      <c r="BH323" s="207">
        <v>7.6</v>
      </c>
      <c r="BI323" s="207">
        <v>7.6</v>
      </c>
      <c r="BJ323" s="207">
        <v>7.6</v>
      </c>
      <c r="BK323" s="207">
        <v>7.4</v>
      </c>
      <c r="BL323" s="207">
        <v>7.4</v>
      </c>
      <c r="BM323" s="207">
        <v>6.6</v>
      </c>
      <c r="BN323" s="207">
        <v>5.8</v>
      </c>
      <c r="BO323" s="207">
        <v>4.8</v>
      </c>
      <c r="BP323" s="208">
        <v>4.0999999999999996</v>
      </c>
      <c r="BQ323" s="204">
        <v>0</v>
      </c>
      <c r="BR323" s="207">
        <v>0</v>
      </c>
      <c r="BS323" s="207">
        <v>0</v>
      </c>
      <c r="BT323" s="207">
        <v>0</v>
      </c>
      <c r="BU323" s="207">
        <v>0</v>
      </c>
      <c r="BV323" s="207">
        <v>0</v>
      </c>
      <c r="BW323" s="208">
        <v>0</v>
      </c>
    </row>
    <row r="324" spans="25:75" x14ac:dyDescent="0.2">
      <c r="BA324" s="118"/>
      <c r="BB324" s="118"/>
      <c r="BC324" s="252" t="s">
        <v>32</v>
      </c>
      <c r="BD324" s="256"/>
      <c r="BE324" s="185" t="s">
        <v>32</v>
      </c>
      <c r="BF324" s="118"/>
      <c r="BG324" s="185" t="s">
        <v>32</v>
      </c>
      <c r="BH324" s="185"/>
      <c r="BI324" s="185"/>
      <c r="BJ324" s="185"/>
      <c r="BK324" s="118"/>
      <c r="BL324" s="185"/>
      <c r="BM324" s="118"/>
      <c r="BN324" s="118"/>
      <c r="BO324" s="185"/>
      <c r="BP324" s="185"/>
      <c r="BQ324" s="118"/>
      <c r="BR324" s="185"/>
      <c r="BS324" s="118"/>
      <c r="BT324" s="118"/>
      <c r="BU324" s="118"/>
      <c r="BV324" s="118"/>
      <c r="BW324" s="118"/>
    </row>
    <row r="325" spans="25:75" x14ac:dyDescent="0.2">
      <c r="BA325" s="118"/>
      <c r="BB325" s="118"/>
      <c r="BC325" s="252" t="s">
        <v>69</v>
      </c>
      <c r="BD325" s="256"/>
      <c r="BE325" s="185" t="s">
        <v>70</v>
      </c>
      <c r="BF325" s="118"/>
      <c r="BG325" s="185" t="s">
        <v>71</v>
      </c>
      <c r="BH325" s="185"/>
      <c r="BI325" s="185"/>
      <c r="BJ325" s="185"/>
      <c r="BK325" s="118"/>
      <c r="BL325" s="185"/>
      <c r="BM325" s="118"/>
      <c r="BN325" s="118"/>
      <c r="BO325" s="185"/>
      <c r="BP325" s="185"/>
      <c r="BQ325" s="118"/>
      <c r="BR325" s="185"/>
      <c r="BS325" s="118"/>
      <c r="BT325" s="118"/>
      <c r="BU325" s="118"/>
      <c r="BV325" s="118"/>
      <c r="BW325" s="118"/>
    </row>
    <row r="326" spans="25:75" x14ac:dyDescent="0.2">
      <c r="BA326" s="118"/>
      <c r="BB326" s="118"/>
      <c r="BC326" s="185"/>
      <c r="BD326" s="188"/>
      <c r="BE326" s="118"/>
      <c r="BF326" s="118"/>
      <c r="BG326" s="185" t="s">
        <v>72</v>
      </c>
      <c r="BH326" s="185"/>
      <c r="BI326" s="118"/>
      <c r="BJ326" s="185"/>
      <c r="BK326" s="118"/>
      <c r="BL326" s="185"/>
      <c r="BM326" s="118"/>
      <c r="BN326" s="118"/>
      <c r="BO326" s="185"/>
      <c r="BP326" s="185"/>
      <c r="BQ326" s="118"/>
      <c r="BR326" s="185"/>
      <c r="BS326" s="118"/>
      <c r="BT326" s="118"/>
      <c r="BU326" s="118"/>
      <c r="BV326" s="118"/>
      <c r="BW326" s="118"/>
    </row>
    <row r="327" spans="25:75" x14ac:dyDescent="0.2">
      <c r="BA327" s="31" t="str">
        <f ca="1">HYPERLINK("#"&amp;MID(CELL("filename",AG315),FIND("]",CELL("filename",AG315))+1,256)&amp;"!"&amp;ADDRESS(ROW($B$8),COLUMN($B$8),1,TRUE),"Return to Cell B8")</f>
        <v>Return to Cell B8</v>
      </c>
      <c r="BB327" s="118"/>
      <c r="BC327" s="185"/>
      <c r="BD327" s="188"/>
      <c r="BE327" s="118"/>
      <c r="BF327" s="118"/>
      <c r="BG327" s="185"/>
      <c r="BH327" s="185"/>
      <c r="BI327" s="118"/>
      <c r="BJ327" s="185"/>
      <c r="BK327" s="118"/>
      <c r="BL327" s="185"/>
      <c r="BM327" s="118"/>
      <c r="BN327" s="118"/>
      <c r="BO327" s="185"/>
      <c r="BP327" s="185"/>
      <c r="BQ327" s="118"/>
      <c r="BR327" s="185"/>
      <c r="BS327" s="118"/>
      <c r="BT327" s="118"/>
      <c r="BU327" s="118"/>
      <c r="BV327" s="118"/>
      <c r="BW327" s="118"/>
    </row>
    <row r="328" spans="25:75" x14ac:dyDescent="0.2">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row>
    <row r="329" spans="25:75" x14ac:dyDescent="0.2">
      <c r="BA329" s="118" t="s">
        <v>185</v>
      </c>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row>
    <row r="330" spans="25:75" x14ac:dyDescent="0.2">
      <c r="BA330" s="122" t="s">
        <v>29</v>
      </c>
      <c r="BB330" s="253" t="s">
        <v>30</v>
      </c>
      <c r="BC330" s="253"/>
      <c r="BD330" s="253"/>
      <c r="BE330" s="253"/>
      <c r="BF330" s="253"/>
      <c r="BG330" s="253"/>
      <c r="BH330" s="253"/>
      <c r="BI330" s="253"/>
      <c r="BJ330" s="253"/>
      <c r="BK330" s="253"/>
      <c r="BL330" s="253"/>
      <c r="BM330" s="253"/>
      <c r="BN330" s="253"/>
      <c r="BO330" s="253"/>
      <c r="BP330" s="253"/>
      <c r="BQ330" s="253"/>
      <c r="BR330" s="253"/>
      <c r="BS330" s="253"/>
      <c r="BT330" s="253"/>
      <c r="BU330" s="253"/>
      <c r="BV330" s="253"/>
      <c r="BW330" s="253"/>
    </row>
    <row r="331" spans="25:75" ht="14.25" x14ac:dyDescent="0.2">
      <c r="BA331" s="126" t="s">
        <v>156</v>
      </c>
      <c r="BB331" s="254" t="s">
        <v>82</v>
      </c>
      <c r="BC331" s="254"/>
      <c r="BD331" s="254"/>
      <c r="BE331" s="254"/>
      <c r="BF331" s="254"/>
      <c r="BG331" s="254"/>
      <c r="BH331" s="254"/>
      <c r="BI331" s="254"/>
      <c r="BJ331" s="254"/>
      <c r="BK331" s="254"/>
      <c r="BL331" s="254"/>
      <c r="BM331" s="254"/>
      <c r="BN331" s="254"/>
      <c r="BO331" s="254" t="s">
        <v>83</v>
      </c>
      <c r="BP331" s="254"/>
      <c r="BQ331" s="254"/>
      <c r="BR331" s="254"/>
      <c r="BS331" s="254"/>
      <c r="BT331" s="254"/>
      <c r="BU331" s="254"/>
      <c r="BV331" s="254"/>
      <c r="BW331" s="254"/>
    </row>
    <row r="332" spans="25:75" x14ac:dyDescent="0.2">
      <c r="BA332" s="187"/>
      <c r="BB332" s="186">
        <v>1</v>
      </c>
      <c r="BC332" s="186">
        <v>2</v>
      </c>
      <c r="BD332" s="186">
        <v>3</v>
      </c>
      <c r="BE332" s="186">
        <v>4</v>
      </c>
      <c r="BF332" s="186">
        <v>5</v>
      </c>
      <c r="BG332" s="186">
        <v>6</v>
      </c>
      <c r="BH332" s="186">
        <v>7</v>
      </c>
      <c r="BI332" s="186">
        <v>8</v>
      </c>
      <c r="BJ332" s="186">
        <v>9</v>
      </c>
      <c r="BK332" s="186">
        <v>10</v>
      </c>
      <c r="BL332" s="186">
        <v>11</v>
      </c>
      <c r="BM332" s="186">
        <v>12</v>
      </c>
      <c r="BN332" s="168">
        <v>13</v>
      </c>
      <c r="BO332" s="169">
        <v>14</v>
      </c>
      <c r="BP332" s="186">
        <v>15</v>
      </c>
      <c r="BQ332" s="186">
        <v>16</v>
      </c>
      <c r="BR332" s="186">
        <v>17</v>
      </c>
      <c r="BS332" s="186">
        <v>18</v>
      </c>
      <c r="BT332" s="186">
        <v>19</v>
      </c>
      <c r="BU332" s="186">
        <v>20</v>
      </c>
      <c r="BV332" s="186">
        <v>21</v>
      </c>
      <c r="BW332" s="168">
        <v>22</v>
      </c>
    </row>
    <row r="333" spans="25:75" x14ac:dyDescent="0.2">
      <c r="BA333" s="203">
        <v>0</v>
      </c>
      <c r="BB333" s="205">
        <v>0</v>
      </c>
      <c r="BC333" s="205">
        <v>0</v>
      </c>
      <c r="BD333" s="205">
        <v>0</v>
      </c>
      <c r="BE333" s="205">
        <v>0</v>
      </c>
      <c r="BF333" s="205">
        <v>0</v>
      </c>
      <c r="BG333" s="205">
        <v>0</v>
      </c>
      <c r="BH333" s="205">
        <v>0</v>
      </c>
      <c r="BI333" s="205">
        <v>0</v>
      </c>
      <c r="BJ333" s="205">
        <v>0</v>
      </c>
      <c r="BK333" s="205">
        <v>0</v>
      </c>
      <c r="BL333" s="205">
        <v>0</v>
      </c>
      <c r="BM333" s="205">
        <v>0</v>
      </c>
      <c r="BN333" s="206">
        <v>0</v>
      </c>
      <c r="BO333" s="203">
        <v>0</v>
      </c>
      <c r="BP333" s="205">
        <v>0</v>
      </c>
      <c r="BQ333" s="205">
        <v>0</v>
      </c>
      <c r="BR333" s="205">
        <v>0</v>
      </c>
      <c r="BS333" s="205">
        <v>0</v>
      </c>
      <c r="BT333" s="205">
        <v>0</v>
      </c>
      <c r="BU333" s="205">
        <v>0</v>
      </c>
      <c r="BV333" s="205">
        <v>0</v>
      </c>
      <c r="BW333" s="206">
        <v>0</v>
      </c>
    </row>
    <row r="334" spans="25:75" x14ac:dyDescent="0.2">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BA334" s="203">
        <v>10</v>
      </c>
      <c r="BB334" s="205">
        <v>0.5</v>
      </c>
      <c r="BC334" s="205">
        <v>0.8</v>
      </c>
      <c r="BD334" s="205">
        <v>1</v>
      </c>
      <c r="BE334" s="205">
        <v>1.3</v>
      </c>
      <c r="BF334" s="205">
        <v>1.5</v>
      </c>
      <c r="BG334" s="205">
        <v>2</v>
      </c>
      <c r="BH334" s="205">
        <v>2</v>
      </c>
      <c r="BI334" s="205">
        <v>2</v>
      </c>
      <c r="BJ334" s="205">
        <v>2</v>
      </c>
      <c r="BK334" s="205">
        <v>2</v>
      </c>
      <c r="BL334" s="205">
        <v>2</v>
      </c>
      <c r="BM334" s="205">
        <v>1.8</v>
      </c>
      <c r="BN334" s="206">
        <v>1.3</v>
      </c>
      <c r="BO334" s="203">
        <v>0</v>
      </c>
      <c r="BP334" s="205">
        <v>0</v>
      </c>
      <c r="BQ334" s="205">
        <v>0</v>
      </c>
      <c r="BR334" s="205">
        <v>0</v>
      </c>
      <c r="BS334" s="205">
        <v>0</v>
      </c>
      <c r="BT334" s="205">
        <v>0</v>
      </c>
      <c r="BU334" s="205">
        <v>0</v>
      </c>
      <c r="BV334" s="205">
        <v>0</v>
      </c>
      <c r="BW334" s="206">
        <v>0</v>
      </c>
    </row>
    <row r="335" spans="25:75" x14ac:dyDescent="0.2">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BA335" s="203">
        <v>15.6</v>
      </c>
      <c r="BB335" s="205">
        <v>1</v>
      </c>
      <c r="BC335" s="205">
        <v>1.3</v>
      </c>
      <c r="BD335" s="205">
        <v>1.5</v>
      </c>
      <c r="BE335" s="205">
        <v>2</v>
      </c>
      <c r="BF335" s="205">
        <v>2.8</v>
      </c>
      <c r="BG335" s="205">
        <v>3.3</v>
      </c>
      <c r="BH335" s="205">
        <v>3.6</v>
      </c>
      <c r="BI335" s="205">
        <v>3.6</v>
      </c>
      <c r="BJ335" s="205">
        <v>3.3</v>
      </c>
      <c r="BK335" s="205">
        <v>3.3</v>
      </c>
      <c r="BL335" s="205">
        <v>3.3</v>
      </c>
      <c r="BM335" s="205">
        <v>2.8</v>
      </c>
      <c r="BN335" s="206">
        <v>2</v>
      </c>
      <c r="BO335" s="203">
        <v>0</v>
      </c>
      <c r="BP335" s="205">
        <v>0</v>
      </c>
      <c r="BQ335" s="205">
        <v>0</v>
      </c>
      <c r="BR335" s="205">
        <v>0</v>
      </c>
      <c r="BS335" s="205">
        <v>0</v>
      </c>
      <c r="BT335" s="205">
        <v>0</v>
      </c>
      <c r="BU335" s="205">
        <v>0</v>
      </c>
      <c r="BV335" s="205">
        <v>0</v>
      </c>
      <c r="BW335" s="206">
        <v>0</v>
      </c>
    </row>
    <row r="336" spans="25:75" x14ac:dyDescent="0.2">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BA336" s="203">
        <v>21.1</v>
      </c>
      <c r="BB336" s="205">
        <v>1.3</v>
      </c>
      <c r="BC336" s="205">
        <v>1.5</v>
      </c>
      <c r="BD336" s="205">
        <v>2.2999999999999998</v>
      </c>
      <c r="BE336" s="205">
        <v>3</v>
      </c>
      <c r="BF336" s="205">
        <v>3.8</v>
      </c>
      <c r="BG336" s="205">
        <v>4.5999999999999996</v>
      </c>
      <c r="BH336" s="205">
        <v>4.8</v>
      </c>
      <c r="BI336" s="205">
        <v>4.8</v>
      </c>
      <c r="BJ336" s="205">
        <v>4.8</v>
      </c>
      <c r="BK336" s="205">
        <v>4.5999999999999996</v>
      </c>
      <c r="BL336" s="205">
        <v>4.3</v>
      </c>
      <c r="BM336" s="205">
        <v>3.8</v>
      </c>
      <c r="BN336" s="206">
        <v>2.8</v>
      </c>
      <c r="BO336" s="203">
        <v>0</v>
      </c>
      <c r="BP336" s="205">
        <v>0</v>
      </c>
      <c r="BQ336" s="205">
        <v>0</v>
      </c>
      <c r="BR336" s="205">
        <v>0</v>
      </c>
      <c r="BS336" s="205">
        <v>0</v>
      </c>
      <c r="BT336" s="205">
        <v>0</v>
      </c>
      <c r="BU336" s="205">
        <v>0</v>
      </c>
      <c r="BV336" s="205">
        <v>0</v>
      </c>
      <c r="BW336" s="206">
        <v>0</v>
      </c>
    </row>
    <row r="337" spans="25:75" x14ac:dyDescent="0.2">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203">
        <v>26.7</v>
      </c>
      <c r="BB337" s="205">
        <v>1.5</v>
      </c>
      <c r="BC337" s="205">
        <v>2</v>
      </c>
      <c r="BD337" s="205">
        <v>2.8</v>
      </c>
      <c r="BE337" s="205">
        <v>3.8</v>
      </c>
      <c r="BF337" s="205">
        <v>4.8</v>
      </c>
      <c r="BG337" s="205">
        <v>5.8</v>
      </c>
      <c r="BH337" s="205">
        <v>6.4</v>
      </c>
      <c r="BI337" s="205">
        <v>6.4</v>
      </c>
      <c r="BJ337" s="205">
        <v>6.1</v>
      </c>
      <c r="BK337" s="205">
        <v>5.8</v>
      </c>
      <c r="BL337" s="205">
        <v>5.6</v>
      </c>
      <c r="BM337" s="205">
        <v>4.8</v>
      </c>
      <c r="BN337" s="206">
        <v>3.6</v>
      </c>
      <c r="BO337" s="203">
        <v>0</v>
      </c>
      <c r="BP337" s="205">
        <v>0</v>
      </c>
      <c r="BQ337" s="205">
        <v>0</v>
      </c>
      <c r="BR337" s="205">
        <v>0</v>
      </c>
      <c r="BS337" s="205">
        <v>0</v>
      </c>
      <c r="BT337" s="205">
        <v>0</v>
      </c>
      <c r="BU337" s="205">
        <v>0</v>
      </c>
      <c r="BV337" s="205">
        <v>0</v>
      </c>
      <c r="BW337" s="206">
        <v>0</v>
      </c>
    </row>
    <row r="338" spans="25:75" x14ac:dyDescent="0.2">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204">
        <v>32.200000000000003</v>
      </c>
      <c r="BB338" s="207">
        <v>2</v>
      </c>
      <c r="BC338" s="207">
        <v>2.5</v>
      </c>
      <c r="BD338" s="207">
        <v>3.6</v>
      </c>
      <c r="BE338" s="207">
        <v>4.5999999999999996</v>
      </c>
      <c r="BF338" s="207">
        <v>5.8</v>
      </c>
      <c r="BG338" s="207">
        <v>7.1</v>
      </c>
      <c r="BH338" s="207">
        <v>7.6</v>
      </c>
      <c r="BI338" s="207">
        <v>7.6</v>
      </c>
      <c r="BJ338" s="207">
        <v>7.4</v>
      </c>
      <c r="BK338" s="207">
        <v>7.4</v>
      </c>
      <c r="BL338" s="207">
        <v>6.9</v>
      </c>
      <c r="BM338" s="207">
        <v>6.1</v>
      </c>
      <c r="BN338" s="208">
        <v>4.3</v>
      </c>
      <c r="BO338" s="204">
        <v>0</v>
      </c>
      <c r="BP338" s="207">
        <v>0</v>
      </c>
      <c r="BQ338" s="207">
        <v>0</v>
      </c>
      <c r="BR338" s="207">
        <v>0</v>
      </c>
      <c r="BS338" s="207">
        <v>0</v>
      </c>
      <c r="BT338" s="207">
        <v>0</v>
      </c>
      <c r="BU338" s="207">
        <v>0</v>
      </c>
      <c r="BV338" s="207">
        <v>0</v>
      </c>
      <c r="BW338" s="208">
        <v>0</v>
      </c>
    </row>
    <row r="339" spans="25:75" x14ac:dyDescent="0.2">
      <c r="BA339" s="118"/>
      <c r="BB339" s="118"/>
      <c r="BC339" s="118"/>
      <c r="BD339" s="118"/>
      <c r="BE339" s="185" t="s">
        <v>32</v>
      </c>
      <c r="BF339" s="185" t="s">
        <v>32</v>
      </c>
      <c r="BG339" s="185" t="s">
        <v>32</v>
      </c>
      <c r="BH339" s="118"/>
      <c r="BI339" s="185" t="s">
        <v>32</v>
      </c>
      <c r="BJ339" s="185"/>
      <c r="BK339" s="185" t="s">
        <v>32</v>
      </c>
      <c r="BL339" s="252" t="s">
        <v>32</v>
      </c>
      <c r="BM339" s="252"/>
      <c r="BN339" s="252" t="s">
        <v>32</v>
      </c>
      <c r="BO339" s="252"/>
      <c r="BP339" s="118"/>
      <c r="BQ339" s="118"/>
      <c r="BR339" s="118"/>
      <c r="BS339" s="118"/>
      <c r="BT339" s="118"/>
      <c r="BU339" s="118"/>
      <c r="BV339" s="118"/>
      <c r="BW339" s="118"/>
    </row>
    <row r="340" spans="25:75" x14ac:dyDescent="0.2">
      <c r="BA340" s="118"/>
      <c r="BB340" s="118"/>
      <c r="BC340" s="118"/>
      <c r="BD340" s="118"/>
      <c r="BE340" s="185">
        <v>4</v>
      </c>
      <c r="BF340" s="185" t="s">
        <v>32</v>
      </c>
      <c r="BG340" s="185" t="s">
        <v>57</v>
      </c>
      <c r="BH340" s="118"/>
      <c r="BI340" s="185" t="s">
        <v>73</v>
      </c>
      <c r="BJ340" s="185"/>
      <c r="BK340" s="185" t="s">
        <v>74</v>
      </c>
      <c r="BL340" s="252" t="s">
        <v>39</v>
      </c>
      <c r="BM340" s="252"/>
      <c r="BN340" s="252" t="s">
        <v>66</v>
      </c>
      <c r="BO340" s="252"/>
      <c r="BP340" s="185"/>
      <c r="BQ340" s="118"/>
      <c r="BR340" s="118"/>
      <c r="BS340" s="118"/>
      <c r="BT340" s="118"/>
      <c r="BU340" s="118"/>
      <c r="BV340" s="118"/>
      <c r="BW340" s="118"/>
    </row>
    <row r="341" spans="25:75" x14ac:dyDescent="0.2">
      <c r="BA341" s="118"/>
      <c r="BB341" s="118"/>
      <c r="BC341" s="118"/>
      <c r="BD341" s="118"/>
      <c r="BE341" s="185" t="s">
        <v>39</v>
      </c>
      <c r="BF341" s="185" t="s">
        <v>32</v>
      </c>
      <c r="BG341" s="185"/>
      <c r="BH341" s="118"/>
      <c r="BI341" s="118"/>
      <c r="BJ341" s="185"/>
      <c r="BK341" s="185" t="s">
        <v>75</v>
      </c>
      <c r="BL341" s="252" t="s">
        <v>76</v>
      </c>
      <c r="BM341" s="256"/>
      <c r="BN341" s="118"/>
      <c r="BO341" s="185"/>
      <c r="BP341" s="185"/>
      <c r="BQ341" s="118"/>
      <c r="BR341" s="118"/>
      <c r="BS341" s="118"/>
      <c r="BT341" s="118"/>
      <c r="BU341" s="118"/>
      <c r="BV341" s="118"/>
      <c r="BW341" s="118"/>
    </row>
    <row r="342" spans="25:75" x14ac:dyDescent="0.2">
      <c r="BA342" s="118"/>
      <c r="BB342" s="118"/>
      <c r="BC342" s="118"/>
      <c r="BD342" s="118"/>
      <c r="BE342" s="118"/>
      <c r="BF342" s="185" t="s">
        <v>86</v>
      </c>
      <c r="BG342" s="118"/>
      <c r="BH342" s="118"/>
      <c r="BI342" s="118"/>
      <c r="BJ342" s="185"/>
      <c r="BK342" s="118"/>
      <c r="BL342" s="118"/>
      <c r="BM342" s="118"/>
      <c r="BN342" s="118"/>
      <c r="BO342" s="118"/>
      <c r="BP342" s="185"/>
      <c r="BQ342" s="118"/>
      <c r="BR342" s="118"/>
      <c r="BS342" s="118"/>
      <c r="BT342" s="118"/>
      <c r="BU342" s="118"/>
      <c r="BV342" s="118"/>
      <c r="BW342" s="118"/>
    </row>
    <row r="343" spans="25:75" x14ac:dyDescent="0.2">
      <c r="BA343" s="118"/>
      <c r="BB343" s="118"/>
      <c r="BC343" s="118"/>
      <c r="BD343" s="118"/>
      <c r="BE343" s="118"/>
      <c r="BF343" s="185" t="s">
        <v>64</v>
      </c>
      <c r="BG343" s="118"/>
      <c r="BH343" s="118"/>
      <c r="BI343" s="118"/>
      <c r="BJ343" s="185"/>
      <c r="BK343" s="118"/>
      <c r="BL343" s="118"/>
      <c r="BM343" s="118"/>
      <c r="BN343" s="118"/>
      <c r="BO343" s="118"/>
      <c r="BP343" s="185"/>
      <c r="BQ343" s="118"/>
      <c r="BR343" s="118"/>
      <c r="BS343" s="118"/>
      <c r="BT343" s="118"/>
      <c r="BU343" s="118"/>
      <c r="BV343" s="118"/>
      <c r="BW343" s="118"/>
    </row>
    <row r="344" spans="25:75" x14ac:dyDescent="0.2">
      <c r="BA344" s="31" t="str">
        <f ca="1">HYPERLINK("#"&amp;MID(CELL("filename",AG332),FIND("]",CELL("filename",AG332))+1,256)&amp;"!"&amp;ADDRESS(ROW($B$8),COLUMN($B$8),1,TRUE),"Return to Cell B8")</f>
        <v>Return to Cell B8</v>
      </c>
      <c r="BB344" s="118"/>
      <c r="BC344" s="118"/>
      <c r="BD344" s="118"/>
      <c r="BE344" s="118"/>
      <c r="BF344" s="185"/>
      <c r="BG344" s="118"/>
      <c r="BH344" s="118"/>
      <c r="BI344" s="118"/>
      <c r="BJ344" s="185"/>
      <c r="BK344" s="118"/>
      <c r="BL344" s="118"/>
      <c r="BM344" s="118"/>
      <c r="BN344" s="118"/>
      <c r="BO344" s="118"/>
      <c r="BP344" s="185"/>
      <c r="BQ344" s="118"/>
      <c r="BR344" s="118"/>
      <c r="BS344" s="118"/>
      <c r="BT344" s="118"/>
      <c r="BU344" s="118"/>
      <c r="BV344" s="118"/>
      <c r="BW344" s="118"/>
    </row>
    <row r="345" spans="25:75" x14ac:dyDescent="0.2">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row>
    <row r="346" spans="25:75" x14ac:dyDescent="0.2">
      <c r="BA346" s="118" t="s">
        <v>186</v>
      </c>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row>
    <row r="347" spans="25:75" x14ac:dyDescent="0.2">
      <c r="BA347" s="122" t="s">
        <v>29</v>
      </c>
      <c r="BB347" s="253" t="s">
        <v>30</v>
      </c>
      <c r="BC347" s="253"/>
      <c r="BD347" s="253"/>
      <c r="BE347" s="253"/>
      <c r="BF347" s="253"/>
      <c r="BG347" s="253"/>
      <c r="BH347" s="253"/>
      <c r="BI347" s="253"/>
      <c r="BJ347" s="253"/>
      <c r="BK347" s="253"/>
      <c r="BL347" s="253"/>
      <c r="BM347" s="253"/>
      <c r="BN347" s="253"/>
      <c r="BO347" s="253"/>
      <c r="BP347" s="253"/>
      <c r="BQ347" s="253"/>
      <c r="BR347" s="253"/>
      <c r="BS347" s="253"/>
      <c r="BT347" s="253"/>
      <c r="BU347" s="253"/>
      <c r="BV347" s="253"/>
      <c r="BW347" s="253"/>
    </row>
    <row r="348" spans="25:75" ht="14.25" x14ac:dyDescent="0.2">
      <c r="BA348" s="126" t="s">
        <v>156</v>
      </c>
      <c r="BB348" s="254" t="s">
        <v>82</v>
      </c>
      <c r="BC348" s="254"/>
      <c r="BD348" s="254"/>
      <c r="BE348" s="254"/>
      <c r="BF348" s="254"/>
      <c r="BG348" s="254"/>
      <c r="BH348" s="254"/>
      <c r="BI348" s="254"/>
      <c r="BJ348" s="254"/>
      <c r="BK348" s="254"/>
      <c r="BL348" s="254"/>
      <c r="BM348" s="254"/>
      <c r="BN348" s="254"/>
      <c r="BO348" s="254"/>
      <c r="BP348" s="254"/>
      <c r="BQ348" s="254"/>
      <c r="BR348" s="254"/>
      <c r="BS348" s="254"/>
      <c r="BT348" s="254"/>
      <c r="BU348" s="254"/>
      <c r="BV348" s="253" t="s">
        <v>83</v>
      </c>
      <c r="BW348" s="253"/>
    </row>
    <row r="349" spans="25:75" x14ac:dyDescent="0.2">
      <c r="BA349" s="187"/>
      <c r="BB349" s="186">
        <v>1</v>
      </c>
      <c r="BC349" s="186">
        <v>2</v>
      </c>
      <c r="BD349" s="186">
        <v>3</v>
      </c>
      <c r="BE349" s="186">
        <v>4</v>
      </c>
      <c r="BF349" s="186">
        <v>5</v>
      </c>
      <c r="BG349" s="186">
        <v>6</v>
      </c>
      <c r="BH349" s="186">
        <v>7</v>
      </c>
      <c r="BI349" s="186">
        <v>8</v>
      </c>
      <c r="BJ349" s="186">
        <v>9</v>
      </c>
      <c r="BK349" s="186">
        <v>10</v>
      </c>
      <c r="BL349" s="186">
        <v>11</v>
      </c>
      <c r="BM349" s="186">
        <v>12</v>
      </c>
      <c r="BN349" s="186">
        <v>13</v>
      </c>
      <c r="BO349" s="186">
        <v>14</v>
      </c>
      <c r="BP349" s="186">
        <v>15</v>
      </c>
      <c r="BQ349" s="186">
        <v>16</v>
      </c>
      <c r="BR349" s="186">
        <v>17</v>
      </c>
      <c r="BS349" s="186">
        <v>18</v>
      </c>
      <c r="BT349" s="186">
        <v>19</v>
      </c>
      <c r="BU349" s="168">
        <v>20</v>
      </c>
      <c r="BV349" s="169">
        <v>21</v>
      </c>
      <c r="BW349" s="168">
        <v>22</v>
      </c>
    </row>
    <row r="350" spans="25:75" x14ac:dyDescent="0.2">
      <c r="BA350" s="203">
        <v>0</v>
      </c>
      <c r="BB350" s="205">
        <v>0</v>
      </c>
      <c r="BC350" s="205">
        <v>0</v>
      </c>
      <c r="BD350" s="205">
        <v>0</v>
      </c>
      <c r="BE350" s="205">
        <v>0</v>
      </c>
      <c r="BF350" s="205">
        <v>0</v>
      </c>
      <c r="BG350" s="205">
        <v>0</v>
      </c>
      <c r="BH350" s="205">
        <v>0</v>
      </c>
      <c r="BI350" s="205">
        <v>0</v>
      </c>
      <c r="BJ350" s="205">
        <v>0</v>
      </c>
      <c r="BK350" s="205">
        <v>0</v>
      </c>
      <c r="BL350" s="205">
        <v>0</v>
      </c>
      <c r="BM350" s="205">
        <v>0</v>
      </c>
      <c r="BN350" s="205">
        <v>0</v>
      </c>
      <c r="BO350" s="205">
        <v>0</v>
      </c>
      <c r="BP350" s="205">
        <v>0</v>
      </c>
      <c r="BQ350" s="205">
        <v>0</v>
      </c>
      <c r="BR350" s="205">
        <v>0</v>
      </c>
      <c r="BS350" s="205">
        <v>0</v>
      </c>
      <c r="BT350" s="205">
        <v>0</v>
      </c>
      <c r="BU350" s="206">
        <v>0</v>
      </c>
      <c r="BV350" s="203">
        <v>0</v>
      </c>
      <c r="BW350" s="206">
        <v>0</v>
      </c>
    </row>
    <row r="351" spans="25:75" x14ac:dyDescent="0.2">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BA351" s="203">
        <v>10</v>
      </c>
      <c r="BB351" s="205">
        <v>0.5</v>
      </c>
      <c r="BC351" s="205">
        <v>0.5</v>
      </c>
      <c r="BD351" s="205">
        <v>0.8</v>
      </c>
      <c r="BE351" s="205">
        <v>1</v>
      </c>
      <c r="BF351" s="205">
        <v>1.3</v>
      </c>
      <c r="BG351" s="205">
        <v>1.5</v>
      </c>
      <c r="BH351" s="205">
        <v>1.8</v>
      </c>
      <c r="BI351" s="205">
        <v>2</v>
      </c>
      <c r="BJ351" s="205">
        <v>2</v>
      </c>
      <c r="BK351" s="205">
        <v>2</v>
      </c>
      <c r="BL351" s="205">
        <v>2</v>
      </c>
      <c r="BM351" s="205">
        <v>2</v>
      </c>
      <c r="BN351" s="205">
        <v>2</v>
      </c>
      <c r="BO351" s="205">
        <v>1.8</v>
      </c>
      <c r="BP351" s="205">
        <v>1.8</v>
      </c>
      <c r="BQ351" s="205">
        <v>1.5</v>
      </c>
      <c r="BR351" s="205">
        <v>1.5</v>
      </c>
      <c r="BS351" s="205">
        <v>1.3</v>
      </c>
      <c r="BT351" s="205">
        <v>1.3</v>
      </c>
      <c r="BU351" s="206">
        <v>1.3</v>
      </c>
      <c r="BV351" s="203">
        <v>0</v>
      </c>
      <c r="BW351" s="206">
        <v>0</v>
      </c>
    </row>
    <row r="352" spans="25:75" x14ac:dyDescent="0.2">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BA352" s="203">
        <v>15.6</v>
      </c>
      <c r="BB352" s="205">
        <v>0.5</v>
      </c>
      <c r="BC352" s="205">
        <v>1</v>
      </c>
      <c r="BD352" s="205">
        <v>1.3</v>
      </c>
      <c r="BE352" s="205">
        <v>1.5</v>
      </c>
      <c r="BF352" s="205">
        <v>2</v>
      </c>
      <c r="BG352" s="205">
        <v>2.5</v>
      </c>
      <c r="BH352" s="205">
        <v>2.8</v>
      </c>
      <c r="BI352" s="205">
        <v>3.3</v>
      </c>
      <c r="BJ352" s="205">
        <v>3.6</v>
      </c>
      <c r="BK352" s="205">
        <v>3.6</v>
      </c>
      <c r="BL352" s="205">
        <v>3.3</v>
      </c>
      <c r="BM352" s="205">
        <v>3.3</v>
      </c>
      <c r="BN352" s="205">
        <v>3.3</v>
      </c>
      <c r="BO352" s="205">
        <v>3</v>
      </c>
      <c r="BP352" s="205">
        <v>2.8</v>
      </c>
      <c r="BQ352" s="205">
        <v>2.5</v>
      </c>
      <c r="BR352" s="205">
        <v>2.5</v>
      </c>
      <c r="BS352" s="205">
        <v>2.2999999999999998</v>
      </c>
      <c r="BT352" s="205">
        <v>2</v>
      </c>
      <c r="BU352" s="206">
        <v>2</v>
      </c>
      <c r="BV352" s="203">
        <v>0</v>
      </c>
      <c r="BW352" s="206">
        <v>0</v>
      </c>
    </row>
    <row r="353" spans="25:75" x14ac:dyDescent="0.2">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BA353" s="203">
        <v>21.1</v>
      </c>
      <c r="BB353" s="205">
        <v>0.8</v>
      </c>
      <c r="BC353" s="205">
        <v>1.3</v>
      </c>
      <c r="BD353" s="205">
        <v>1.8</v>
      </c>
      <c r="BE353" s="205">
        <v>2.2999999999999998</v>
      </c>
      <c r="BF353" s="205">
        <v>2.8</v>
      </c>
      <c r="BG353" s="205">
        <v>3.6</v>
      </c>
      <c r="BH353" s="205">
        <v>4.0999999999999996</v>
      </c>
      <c r="BI353" s="205">
        <v>4.5999999999999996</v>
      </c>
      <c r="BJ353" s="205">
        <v>4.8</v>
      </c>
      <c r="BK353" s="205">
        <v>4.8</v>
      </c>
      <c r="BL353" s="205">
        <v>4.8</v>
      </c>
      <c r="BM353" s="205">
        <v>4.5999999999999996</v>
      </c>
      <c r="BN353" s="205">
        <v>4.3</v>
      </c>
      <c r="BO353" s="205">
        <v>4.3</v>
      </c>
      <c r="BP353" s="205">
        <v>4.0999999999999996</v>
      </c>
      <c r="BQ353" s="205">
        <v>3.8</v>
      </c>
      <c r="BR353" s="205">
        <v>3.6</v>
      </c>
      <c r="BS353" s="205">
        <v>3.3</v>
      </c>
      <c r="BT353" s="205">
        <v>3</v>
      </c>
      <c r="BU353" s="206">
        <v>2.8</v>
      </c>
      <c r="BV353" s="203">
        <v>0</v>
      </c>
      <c r="BW353" s="206">
        <v>0</v>
      </c>
    </row>
    <row r="354" spans="25:75" x14ac:dyDescent="0.2">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BA354" s="203">
        <v>26.7</v>
      </c>
      <c r="BB354" s="205">
        <v>1</v>
      </c>
      <c r="BC354" s="205">
        <v>1.5</v>
      </c>
      <c r="BD354" s="205">
        <v>2.2999999999999998</v>
      </c>
      <c r="BE354" s="205">
        <v>3</v>
      </c>
      <c r="BF354" s="205">
        <v>3.8</v>
      </c>
      <c r="BG354" s="205">
        <v>4.3</v>
      </c>
      <c r="BH354" s="205">
        <v>5.0999999999999996</v>
      </c>
      <c r="BI354" s="205">
        <v>5.8</v>
      </c>
      <c r="BJ354" s="205">
        <v>6.1</v>
      </c>
      <c r="BK354" s="205">
        <v>6.4</v>
      </c>
      <c r="BL354" s="205">
        <v>6.1</v>
      </c>
      <c r="BM354" s="205">
        <v>5.8</v>
      </c>
      <c r="BN354" s="205">
        <v>5.6</v>
      </c>
      <c r="BO354" s="205">
        <v>5.3</v>
      </c>
      <c r="BP354" s="205">
        <v>5.0999999999999996</v>
      </c>
      <c r="BQ354" s="205">
        <v>4.8</v>
      </c>
      <c r="BR354" s="205">
        <v>4.3</v>
      </c>
      <c r="BS354" s="205">
        <v>4.0999999999999996</v>
      </c>
      <c r="BT354" s="205">
        <v>3.8</v>
      </c>
      <c r="BU354" s="206">
        <v>3.6</v>
      </c>
      <c r="BV354" s="203">
        <v>0</v>
      </c>
      <c r="BW354" s="206">
        <v>0</v>
      </c>
    </row>
    <row r="355" spans="25:75" x14ac:dyDescent="0.2">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BA355" s="204">
        <v>32.200000000000003</v>
      </c>
      <c r="BB355" s="207">
        <v>1.3</v>
      </c>
      <c r="BC355" s="207">
        <v>2</v>
      </c>
      <c r="BD355" s="207">
        <v>2.8</v>
      </c>
      <c r="BE355" s="207">
        <v>3.6</v>
      </c>
      <c r="BF355" s="207">
        <v>4.5999999999999996</v>
      </c>
      <c r="BG355" s="207">
        <v>5.3</v>
      </c>
      <c r="BH355" s="207">
        <v>6.4</v>
      </c>
      <c r="BI355" s="207">
        <v>7.1</v>
      </c>
      <c r="BJ355" s="207">
        <v>7.6</v>
      </c>
      <c r="BK355" s="207">
        <v>7.6</v>
      </c>
      <c r="BL355" s="207">
        <v>7.4</v>
      </c>
      <c r="BM355" s="207">
        <v>7.4</v>
      </c>
      <c r="BN355" s="207">
        <v>6.9</v>
      </c>
      <c r="BO355" s="207">
        <v>6.6</v>
      </c>
      <c r="BP355" s="207">
        <v>6.4</v>
      </c>
      <c r="BQ355" s="207">
        <v>5.8</v>
      </c>
      <c r="BR355" s="207">
        <v>5.3</v>
      </c>
      <c r="BS355" s="207">
        <v>5.0999999999999996</v>
      </c>
      <c r="BT355" s="207">
        <v>4.5999999999999996</v>
      </c>
      <c r="BU355" s="208">
        <v>4.3</v>
      </c>
      <c r="BV355" s="204">
        <v>0</v>
      </c>
      <c r="BW355" s="208">
        <v>0</v>
      </c>
    </row>
    <row r="356" spans="25:75" x14ac:dyDescent="0.2">
      <c r="BA356" s="118"/>
      <c r="BB356" s="118"/>
      <c r="BC356" s="185"/>
      <c r="BD356" s="118"/>
      <c r="BE356" s="252" t="s">
        <v>32</v>
      </c>
      <c r="BF356" s="252"/>
      <c r="BG356" s="252" t="s">
        <v>32</v>
      </c>
      <c r="BH356" s="252"/>
      <c r="BI356" s="185"/>
      <c r="BJ356" s="185"/>
      <c r="BK356" s="185" t="s">
        <v>32</v>
      </c>
      <c r="BL356" s="118"/>
      <c r="BM356" s="118"/>
      <c r="BN356" s="118"/>
      <c r="BO356" s="185"/>
      <c r="BP356" s="185"/>
      <c r="BQ356" s="118"/>
      <c r="BR356" s="185"/>
      <c r="BS356" s="118"/>
      <c r="BT356" s="118"/>
      <c r="BU356" s="118"/>
      <c r="BV356" s="118"/>
      <c r="BW356" s="118"/>
    </row>
    <row r="357" spans="25:75" x14ac:dyDescent="0.2">
      <c r="BA357" s="118"/>
      <c r="BB357" s="118"/>
      <c r="BC357" s="185"/>
      <c r="BD357" s="118"/>
      <c r="BE357" s="255" t="s">
        <v>77</v>
      </c>
      <c r="BF357" s="255"/>
      <c r="BG357" s="255" t="s">
        <v>78</v>
      </c>
      <c r="BH357" s="255"/>
      <c r="BI357" s="185"/>
      <c r="BJ357" s="185"/>
      <c r="BK357" s="185" t="s">
        <v>71</v>
      </c>
      <c r="BL357" s="118"/>
      <c r="BM357" s="118"/>
      <c r="BN357" s="118"/>
      <c r="BO357" s="185"/>
      <c r="BP357" s="185"/>
      <c r="BQ357" s="118"/>
      <c r="BR357" s="185"/>
      <c r="BS357" s="118"/>
      <c r="BT357" s="118"/>
      <c r="BU357" s="118"/>
      <c r="BV357" s="118"/>
      <c r="BW357" s="118"/>
    </row>
    <row r="358" spans="25:75" x14ac:dyDescent="0.2">
      <c r="BA358" s="118"/>
      <c r="BB358" s="118"/>
      <c r="BC358" s="185"/>
      <c r="BD358" s="118"/>
      <c r="BE358" s="252" t="s">
        <v>39</v>
      </c>
      <c r="BF358" s="252"/>
      <c r="BG358" s="252" t="s">
        <v>39</v>
      </c>
      <c r="BH358" s="252"/>
      <c r="BI358" s="118"/>
      <c r="BJ358" s="185"/>
      <c r="BK358" s="185" t="s">
        <v>72</v>
      </c>
      <c r="BL358" s="118"/>
      <c r="BM358" s="118"/>
      <c r="BN358" s="118"/>
      <c r="BO358" s="185"/>
      <c r="BP358" s="185"/>
      <c r="BQ358" s="118"/>
      <c r="BR358" s="185"/>
      <c r="BS358" s="118"/>
      <c r="BT358" s="118"/>
      <c r="BU358" s="118"/>
      <c r="BV358" s="118"/>
      <c r="BW358" s="118"/>
    </row>
    <row r="359" spans="25:75" x14ac:dyDescent="0.2">
      <c r="BA359" s="31" t="str">
        <f ca="1">HYPERLINK("#"&amp;MID(CELL("filename",AG347),FIND("]",CELL("filename",AG347))+1,256)&amp;"!"&amp;ADDRESS(ROW($B$8),COLUMN($B$8),1,TRUE),"Return to Cell B8")</f>
        <v>Return to Cell B8</v>
      </c>
      <c r="BB359" s="118"/>
      <c r="BC359" s="185"/>
      <c r="BD359" s="118"/>
      <c r="BE359" s="185"/>
      <c r="BF359" s="185"/>
      <c r="BG359" s="185"/>
      <c r="BH359" s="185"/>
      <c r="BI359" s="118"/>
      <c r="BJ359" s="185"/>
      <c r="BK359" s="185"/>
      <c r="BL359" s="118"/>
      <c r="BM359" s="118"/>
      <c r="BN359" s="118"/>
      <c r="BO359" s="185"/>
      <c r="BP359" s="185"/>
      <c r="BQ359" s="118"/>
      <c r="BR359" s="185"/>
      <c r="BS359" s="118"/>
      <c r="BT359" s="118"/>
      <c r="BU359" s="118"/>
      <c r="BV359" s="118"/>
      <c r="BW359" s="118"/>
    </row>
    <row r="360" spans="25:75" x14ac:dyDescent="0.2">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row>
    <row r="361" spans="25:75" x14ac:dyDescent="0.2">
      <c r="BA361" s="118" t="s">
        <v>187</v>
      </c>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row>
    <row r="362" spans="25:75" x14ac:dyDescent="0.2">
      <c r="BA362" s="122" t="s">
        <v>29</v>
      </c>
      <c r="BB362" s="253" t="s">
        <v>79</v>
      </c>
      <c r="BC362" s="253"/>
      <c r="BD362" s="253"/>
      <c r="BE362" s="253"/>
      <c r="BF362" s="253"/>
      <c r="BG362" s="253"/>
      <c r="BH362" s="253"/>
      <c r="BI362" s="253"/>
      <c r="BJ362" s="253"/>
      <c r="BK362" s="253"/>
      <c r="BL362" s="253"/>
      <c r="BM362" s="253"/>
      <c r="BN362" s="253"/>
      <c r="BO362" s="253"/>
      <c r="BP362" s="253"/>
      <c r="BQ362" s="253"/>
      <c r="BR362" s="253"/>
      <c r="BS362" s="253"/>
      <c r="BT362" s="253"/>
      <c r="BU362" s="253"/>
      <c r="BV362" s="253"/>
      <c r="BW362" s="253"/>
    </row>
    <row r="363" spans="25:75" ht="14.25" x14ac:dyDescent="0.2">
      <c r="BA363" s="126" t="s">
        <v>156</v>
      </c>
      <c r="BB363" s="253" t="s">
        <v>82</v>
      </c>
      <c r="BC363" s="253"/>
      <c r="BD363" s="253"/>
      <c r="BE363" s="253"/>
      <c r="BF363" s="253"/>
      <c r="BG363" s="253"/>
      <c r="BH363" s="253"/>
      <c r="BI363" s="253"/>
      <c r="BJ363" s="253"/>
      <c r="BK363" s="253"/>
      <c r="BL363" s="253"/>
      <c r="BM363" s="253"/>
      <c r="BN363" s="253"/>
      <c r="BO363" s="253"/>
      <c r="BP363" s="253"/>
      <c r="BQ363" s="253"/>
      <c r="BR363" s="253"/>
      <c r="BS363" s="253"/>
      <c r="BT363" s="253"/>
      <c r="BU363" s="253"/>
      <c r="BV363" s="253"/>
      <c r="BW363" s="253"/>
    </row>
    <row r="364" spans="25:75" x14ac:dyDescent="0.2">
      <c r="BA364" s="187"/>
      <c r="BB364" s="186">
        <v>1</v>
      </c>
      <c r="BC364" s="186">
        <v>2</v>
      </c>
      <c r="BD364" s="186">
        <v>3</v>
      </c>
      <c r="BE364" s="186">
        <v>4</v>
      </c>
      <c r="BF364" s="186">
        <v>5</v>
      </c>
      <c r="BG364" s="186">
        <v>6</v>
      </c>
      <c r="BH364" s="186">
        <v>7</v>
      </c>
      <c r="BI364" s="186">
        <v>8</v>
      </c>
      <c r="BJ364" s="186">
        <v>9</v>
      </c>
      <c r="BK364" s="186">
        <v>10</v>
      </c>
      <c r="BL364" s="186">
        <v>11</v>
      </c>
      <c r="BM364" s="186">
        <v>12</v>
      </c>
      <c r="BN364" s="186">
        <v>13</v>
      </c>
      <c r="BO364" s="186">
        <v>14</v>
      </c>
      <c r="BP364" s="186">
        <v>15</v>
      </c>
      <c r="BQ364" s="186">
        <v>16</v>
      </c>
      <c r="BR364" s="186">
        <v>17</v>
      </c>
      <c r="BS364" s="186">
        <v>18</v>
      </c>
      <c r="BT364" s="186">
        <v>19</v>
      </c>
      <c r="BU364" s="186">
        <v>20</v>
      </c>
      <c r="BV364" s="186">
        <v>21</v>
      </c>
      <c r="BW364" s="168">
        <v>22</v>
      </c>
    </row>
    <row r="365" spans="25:75" x14ac:dyDescent="0.2">
      <c r="BA365" s="203">
        <v>0</v>
      </c>
      <c r="BB365" s="205">
        <v>0</v>
      </c>
      <c r="BC365" s="205">
        <v>0</v>
      </c>
      <c r="BD365" s="205">
        <v>0</v>
      </c>
      <c r="BE365" s="205">
        <v>0</v>
      </c>
      <c r="BF365" s="205">
        <v>0</v>
      </c>
      <c r="BG365" s="205">
        <v>0</v>
      </c>
      <c r="BH365" s="205">
        <v>0</v>
      </c>
      <c r="BI365" s="205">
        <v>0</v>
      </c>
      <c r="BJ365" s="205">
        <v>0</v>
      </c>
      <c r="BK365" s="205">
        <v>0</v>
      </c>
      <c r="BL365" s="205">
        <v>0</v>
      </c>
      <c r="BM365" s="205">
        <v>0</v>
      </c>
      <c r="BN365" s="205">
        <v>0</v>
      </c>
      <c r="BO365" s="205">
        <v>0</v>
      </c>
      <c r="BP365" s="205">
        <v>0</v>
      </c>
      <c r="BQ365" s="205">
        <v>0</v>
      </c>
      <c r="BR365" s="205">
        <v>0</v>
      </c>
      <c r="BS365" s="205">
        <v>0</v>
      </c>
      <c r="BT365" s="205">
        <v>0</v>
      </c>
      <c r="BU365" s="205">
        <v>0</v>
      </c>
      <c r="BV365" s="205">
        <v>0</v>
      </c>
      <c r="BW365" s="206">
        <v>0</v>
      </c>
    </row>
    <row r="366" spans="25:75" x14ac:dyDescent="0.2">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203">
        <v>10</v>
      </c>
      <c r="BB366" s="205">
        <v>1</v>
      </c>
      <c r="BC366" s="205">
        <v>1.3</v>
      </c>
      <c r="BD366" s="205">
        <v>1.5</v>
      </c>
      <c r="BE366" s="205">
        <v>1.8</v>
      </c>
      <c r="BF366" s="205">
        <v>2</v>
      </c>
      <c r="BG366" s="205">
        <v>2</v>
      </c>
      <c r="BH366" s="205">
        <v>2</v>
      </c>
      <c r="BI366" s="205">
        <v>2</v>
      </c>
      <c r="BJ366" s="205">
        <v>2</v>
      </c>
      <c r="BK366" s="205">
        <v>2</v>
      </c>
      <c r="BL366" s="205">
        <v>2</v>
      </c>
      <c r="BM366" s="205">
        <v>2</v>
      </c>
      <c r="BN366" s="205">
        <v>2</v>
      </c>
      <c r="BO366" s="205">
        <v>2</v>
      </c>
      <c r="BP366" s="205">
        <v>2</v>
      </c>
      <c r="BQ366" s="205">
        <v>1.8</v>
      </c>
      <c r="BR366" s="205">
        <v>1.8</v>
      </c>
      <c r="BS366" s="205">
        <v>1.5</v>
      </c>
      <c r="BT366" s="205">
        <v>1.5</v>
      </c>
      <c r="BU366" s="205">
        <v>1.3</v>
      </c>
      <c r="BV366" s="205">
        <v>1.3</v>
      </c>
      <c r="BW366" s="206">
        <v>1.3</v>
      </c>
    </row>
    <row r="367" spans="25:75" x14ac:dyDescent="0.2">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203">
        <v>15.6</v>
      </c>
      <c r="BB367" s="205">
        <v>1.8</v>
      </c>
      <c r="BC367" s="205">
        <v>2.2999999999999998</v>
      </c>
      <c r="BD367" s="205">
        <v>2.8</v>
      </c>
      <c r="BE367" s="205">
        <v>3</v>
      </c>
      <c r="BF367" s="205">
        <v>3.3</v>
      </c>
      <c r="BG367" s="205">
        <v>3.3</v>
      </c>
      <c r="BH367" s="205">
        <v>3.3</v>
      </c>
      <c r="BI367" s="205">
        <v>3.6</v>
      </c>
      <c r="BJ367" s="205">
        <v>3.6</v>
      </c>
      <c r="BK367" s="205">
        <v>3.6</v>
      </c>
      <c r="BL367" s="205">
        <v>3.6</v>
      </c>
      <c r="BM367" s="205">
        <v>3.6</v>
      </c>
      <c r="BN367" s="205">
        <v>3.3</v>
      </c>
      <c r="BO367" s="205">
        <v>3.3</v>
      </c>
      <c r="BP367" s="205">
        <v>3.3</v>
      </c>
      <c r="BQ367" s="205">
        <v>3</v>
      </c>
      <c r="BR367" s="205">
        <v>2.8</v>
      </c>
      <c r="BS367" s="205">
        <v>2.5</v>
      </c>
      <c r="BT367" s="205">
        <v>2.5</v>
      </c>
      <c r="BU367" s="205">
        <v>2.2999999999999998</v>
      </c>
      <c r="BV367" s="205">
        <v>2</v>
      </c>
      <c r="BW367" s="206">
        <v>2</v>
      </c>
    </row>
    <row r="368" spans="25:75" x14ac:dyDescent="0.2">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203">
        <v>21.1</v>
      </c>
      <c r="BB368" s="205">
        <v>2.2999999999999998</v>
      </c>
      <c r="BC368" s="205">
        <v>3</v>
      </c>
      <c r="BD368" s="205">
        <v>3.8</v>
      </c>
      <c r="BE368" s="205">
        <v>4.3</v>
      </c>
      <c r="BF368" s="205">
        <v>4.5999999999999996</v>
      </c>
      <c r="BG368" s="205">
        <v>4.5999999999999996</v>
      </c>
      <c r="BH368" s="205">
        <v>4.8</v>
      </c>
      <c r="BI368" s="205">
        <v>4.8</v>
      </c>
      <c r="BJ368" s="205">
        <v>4.8</v>
      </c>
      <c r="BK368" s="205">
        <v>4.8</v>
      </c>
      <c r="BL368" s="205">
        <v>4.8</v>
      </c>
      <c r="BM368" s="205">
        <v>4.8</v>
      </c>
      <c r="BN368" s="205">
        <v>4.8</v>
      </c>
      <c r="BO368" s="205">
        <v>4.5999999999999996</v>
      </c>
      <c r="BP368" s="205">
        <v>4.3</v>
      </c>
      <c r="BQ368" s="205">
        <v>4.3</v>
      </c>
      <c r="BR368" s="205">
        <v>4.0999999999999996</v>
      </c>
      <c r="BS368" s="205">
        <v>3.8</v>
      </c>
      <c r="BT368" s="205">
        <v>3.6</v>
      </c>
      <c r="BU368" s="205">
        <v>3.3</v>
      </c>
      <c r="BV368" s="205">
        <v>3</v>
      </c>
      <c r="BW368" s="206">
        <v>2.8</v>
      </c>
    </row>
    <row r="369" spans="2:75" x14ac:dyDescent="0.2">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203">
        <v>26.7</v>
      </c>
      <c r="BB369" s="205">
        <v>3</v>
      </c>
      <c r="BC369" s="205">
        <v>4.0999999999999996</v>
      </c>
      <c r="BD369" s="205">
        <v>4.8</v>
      </c>
      <c r="BE369" s="205">
        <v>5.6</v>
      </c>
      <c r="BF369" s="205">
        <v>5.8</v>
      </c>
      <c r="BG369" s="205">
        <v>5.8</v>
      </c>
      <c r="BH369" s="205">
        <v>6.1</v>
      </c>
      <c r="BI369" s="205">
        <v>6.1</v>
      </c>
      <c r="BJ369" s="205">
        <v>6.4</v>
      </c>
      <c r="BK369" s="205">
        <v>6.4</v>
      </c>
      <c r="BL369" s="205">
        <v>6.4</v>
      </c>
      <c r="BM369" s="205">
        <v>6.4</v>
      </c>
      <c r="BN369" s="205">
        <v>6.1</v>
      </c>
      <c r="BO369" s="205">
        <v>5.8</v>
      </c>
      <c r="BP369" s="205">
        <v>5.6</v>
      </c>
      <c r="BQ369" s="205">
        <v>5.3</v>
      </c>
      <c r="BR369" s="205">
        <v>5.0999999999999996</v>
      </c>
      <c r="BS369" s="205">
        <v>4.8</v>
      </c>
      <c r="BT369" s="205">
        <v>4.3</v>
      </c>
      <c r="BU369" s="205">
        <v>4.0999999999999996</v>
      </c>
      <c r="BV369" s="205">
        <v>3.8</v>
      </c>
      <c r="BW369" s="206">
        <v>3.6</v>
      </c>
    </row>
    <row r="370" spans="2:75" x14ac:dyDescent="0.2">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204">
        <v>32.200000000000003</v>
      </c>
      <c r="BB370" s="207">
        <v>3.8</v>
      </c>
      <c r="BC370" s="207">
        <v>4.8</v>
      </c>
      <c r="BD370" s="207">
        <v>5.8</v>
      </c>
      <c r="BE370" s="207">
        <v>6.9</v>
      </c>
      <c r="BF370" s="207">
        <v>7.1</v>
      </c>
      <c r="BG370" s="207">
        <v>7.4</v>
      </c>
      <c r="BH370" s="207">
        <v>7.4</v>
      </c>
      <c r="BI370" s="207">
        <v>7.6</v>
      </c>
      <c r="BJ370" s="207">
        <v>7.6</v>
      </c>
      <c r="BK370" s="207">
        <v>7.6</v>
      </c>
      <c r="BL370" s="207">
        <v>7.6</v>
      </c>
      <c r="BM370" s="207">
        <v>7.6</v>
      </c>
      <c r="BN370" s="207">
        <v>7.4</v>
      </c>
      <c r="BO370" s="207">
        <v>7.4</v>
      </c>
      <c r="BP370" s="207">
        <v>6.9</v>
      </c>
      <c r="BQ370" s="207">
        <v>6.6</v>
      </c>
      <c r="BR370" s="207">
        <v>6.4</v>
      </c>
      <c r="BS370" s="207">
        <v>5.8</v>
      </c>
      <c r="BT370" s="207">
        <v>5.3</v>
      </c>
      <c r="BU370" s="207">
        <v>5.0999999999999996</v>
      </c>
      <c r="BV370" s="207">
        <v>4.5999999999999996</v>
      </c>
      <c r="BW370" s="208">
        <v>4.3</v>
      </c>
    </row>
    <row r="371" spans="2:75" x14ac:dyDescent="0.2">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row>
    <row r="372" spans="2:75" x14ac:dyDescent="0.2">
      <c r="B372" s="15"/>
      <c r="C372" s="15"/>
      <c r="D372" s="15"/>
      <c r="E372" s="15"/>
      <c r="F372" s="15"/>
      <c r="G372" s="15"/>
      <c r="H372" s="15"/>
      <c r="I372" s="15"/>
      <c r="J372" s="15"/>
      <c r="K372" s="15"/>
      <c r="L372" s="15"/>
      <c r="M372" s="15"/>
      <c r="N372" s="15"/>
      <c r="O372" s="15"/>
      <c r="P372" s="15"/>
      <c r="Q372" s="15"/>
      <c r="R372" s="15"/>
      <c r="S372" s="15"/>
      <c r="T372" s="15"/>
      <c r="U372" s="15"/>
      <c r="V372" s="15"/>
      <c r="W372" s="15"/>
      <c r="BA372" s="31" t="str">
        <f ca="1">HYPERLINK("#"&amp;MID(CELL("filename",AG360),FIND("]",CELL("filename",AG360))+1,256)&amp;"!"&amp;ADDRESS(ROW($B$8),COLUMN($B$8),1,TRUE),"Return to Cell B8")</f>
        <v>Return to Cell B8</v>
      </c>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row>
    <row r="373" spans="2:75" x14ac:dyDescent="0.2">
      <c r="B373" s="15"/>
      <c r="C373" s="15"/>
      <c r="D373" s="15"/>
      <c r="E373" s="15"/>
      <c r="F373" s="15"/>
      <c r="G373" s="15"/>
      <c r="H373" s="15"/>
      <c r="I373" s="15"/>
      <c r="J373" s="15"/>
      <c r="K373" s="15"/>
      <c r="L373" s="15"/>
      <c r="M373" s="15"/>
      <c r="N373" s="15"/>
      <c r="O373" s="15"/>
      <c r="P373" s="15"/>
      <c r="Q373" s="15"/>
      <c r="R373" s="15"/>
      <c r="S373" s="15"/>
      <c r="T373" s="15"/>
      <c r="U373" s="15"/>
      <c r="V373" s="15"/>
      <c r="W373" s="15"/>
      <c r="BA373" s="31"/>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row>
    <row r="374" spans="2:75" x14ac:dyDescent="0.2">
      <c r="B374" s="15"/>
      <c r="C374" s="15"/>
      <c r="D374" s="15"/>
      <c r="E374" s="15"/>
      <c r="F374" s="15"/>
      <c r="G374" s="15"/>
      <c r="H374" s="15"/>
      <c r="I374" s="15"/>
      <c r="J374" s="15"/>
      <c r="K374" s="15"/>
      <c r="L374" s="15"/>
      <c r="M374" s="15"/>
      <c r="N374" s="15"/>
      <c r="O374" s="15"/>
      <c r="P374" s="15"/>
      <c r="Q374" s="15"/>
      <c r="R374" s="15"/>
      <c r="S374" s="15"/>
      <c r="T374" s="15"/>
      <c r="U374" s="15"/>
      <c r="V374" s="15"/>
      <c r="W374" s="15"/>
      <c r="BA374" s="31"/>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row>
    <row r="375" spans="2:75" x14ac:dyDescent="0.2">
      <c r="B375" s="15"/>
      <c r="C375" s="15"/>
      <c r="D375" s="15"/>
      <c r="E375" s="15"/>
      <c r="F375" s="15"/>
      <c r="G375" s="15"/>
      <c r="H375" s="15"/>
      <c r="I375" s="15"/>
      <c r="J375" s="15"/>
      <c r="K375" s="15"/>
      <c r="L375" s="15"/>
      <c r="M375" s="15"/>
      <c r="N375" s="15"/>
      <c r="O375" s="15"/>
      <c r="P375" s="15"/>
      <c r="Q375" s="15"/>
      <c r="R375" s="15"/>
      <c r="S375" s="15"/>
      <c r="T375" s="15"/>
      <c r="U375" s="15"/>
      <c r="V375" s="15"/>
      <c r="W375" s="15"/>
      <c r="BA375" s="31"/>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row>
    <row r="376" spans="2:75" x14ac:dyDescent="0.2">
      <c r="B376" s="15"/>
      <c r="C376" s="15"/>
      <c r="D376" s="15"/>
      <c r="E376" s="15"/>
      <c r="F376" s="15"/>
      <c r="G376" s="15"/>
      <c r="H376" s="15"/>
      <c r="I376" s="15"/>
      <c r="J376" s="15"/>
      <c r="K376" s="15"/>
      <c r="L376" s="15"/>
      <c r="M376" s="15"/>
      <c r="N376" s="15"/>
      <c r="O376" s="15"/>
      <c r="P376" s="15"/>
      <c r="Q376" s="15"/>
      <c r="R376" s="15"/>
      <c r="S376" s="15"/>
      <c r="T376" s="15"/>
      <c r="U376" s="15"/>
      <c r="V376" s="15"/>
      <c r="W376" s="15"/>
      <c r="BA376" s="31"/>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row>
    <row r="377" spans="2:75" x14ac:dyDescent="0.2">
      <c r="B377" s="15"/>
      <c r="C377" s="15"/>
      <c r="D377" s="15"/>
      <c r="E377" s="15"/>
      <c r="F377" s="15"/>
      <c r="G377" s="15"/>
      <c r="H377" s="15"/>
      <c r="I377" s="15"/>
      <c r="J377" s="15"/>
      <c r="K377" s="15"/>
      <c r="L377" s="15"/>
      <c r="M377" s="15"/>
      <c r="N377" s="15"/>
      <c r="O377" s="15"/>
      <c r="P377" s="15"/>
      <c r="Q377" s="15"/>
      <c r="R377" s="15"/>
      <c r="S377" s="15"/>
      <c r="T377" s="15"/>
      <c r="U377" s="15"/>
      <c r="V377" s="15"/>
      <c r="W377" s="15"/>
      <c r="BA377" s="31"/>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row>
    <row r="378" spans="2:75" x14ac:dyDescent="0.2">
      <c r="B378" s="15"/>
      <c r="C378" s="15"/>
      <c r="D378" s="15"/>
      <c r="E378" s="15"/>
      <c r="F378" s="15"/>
      <c r="G378" s="15"/>
      <c r="H378" s="15"/>
      <c r="I378" s="15"/>
      <c r="J378" s="15"/>
      <c r="K378" s="15"/>
      <c r="L378" s="15"/>
      <c r="M378" s="15"/>
      <c r="N378" s="15"/>
      <c r="O378" s="15"/>
      <c r="P378" s="15"/>
      <c r="Q378" s="15"/>
      <c r="R378" s="15"/>
      <c r="S378" s="15"/>
      <c r="T378" s="15"/>
      <c r="U378" s="15"/>
      <c r="V378" s="15"/>
      <c r="W378" s="15"/>
      <c r="BA378" s="31"/>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row>
    <row r="379" spans="2:75" x14ac:dyDescent="0.2">
      <c r="B379" s="15"/>
      <c r="C379" s="15"/>
      <c r="D379" s="15"/>
      <c r="E379" s="15"/>
      <c r="F379" s="15"/>
      <c r="G379" s="15"/>
      <c r="H379" s="15"/>
      <c r="I379" s="15"/>
      <c r="J379" s="15"/>
      <c r="K379" s="15"/>
      <c r="L379" s="15"/>
      <c r="M379" s="15"/>
      <c r="N379" s="15"/>
      <c r="O379" s="15"/>
      <c r="P379" s="15"/>
      <c r="Q379" s="15"/>
      <c r="R379" s="15"/>
      <c r="S379" s="15"/>
      <c r="T379" s="15"/>
      <c r="U379" s="15"/>
      <c r="V379" s="15"/>
      <c r="W379" s="15"/>
      <c r="BA379" s="31"/>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row>
    <row r="380" spans="2:75" x14ac:dyDescent="0.2">
      <c r="B380" s="15"/>
      <c r="C380" s="15"/>
      <c r="D380" s="15"/>
      <c r="E380" s="15"/>
      <c r="F380" s="15"/>
      <c r="G380" s="15"/>
      <c r="H380" s="15"/>
      <c r="I380" s="15"/>
      <c r="J380" s="15"/>
      <c r="K380" s="15"/>
      <c r="L380" s="15"/>
      <c r="M380" s="15"/>
      <c r="N380" s="15"/>
      <c r="O380" s="15"/>
      <c r="P380" s="15"/>
      <c r="Q380" s="15"/>
      <c r="R380" s="15"/>
      <c r="S380" s="15"/>
      <c r="T380" s="15"/>
      <c r="U380" s="15"/>
      <c r="V380" s="15"/>
      <c r="W380" s="15"/>
      <c r="BA380" s="31"/>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row>
    <row r="381" spans="2:75" x14ac:dyDescent="0.2">
      <c r="B381" s="15"/>
      <c r="C381" s="15"/>
      <c r="D381" s="15"/>
      <c r="E381" s="15"/>
      <c r="F381" s="15"/>
      <c r="G381" s="15"/>
      <c r="H381" s="15"/>
      <c r="I381" s="15"/>
      <c r="J381" s="15"/>
      <c r="K381" s="15"/>
      <c r="L381" s="15"/>
      <c r="M381" s="15"/>
      <c r="N381" s="15"/>
      <c r="O381" s="15"/>
      <c r="P381" s="15"/>
      <c r="Q381" s="15"/>
      <c r="R381" s="15"/>
      <c r="S381" s="15"/>
      <c r="T381" s="15"/>
      <c r="U381" s="15"/>
      <c r="V381" s="15"/>
      <c r="W381" s="15"/>
      <c r="BA381" s="31"/>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row>
    <row r="382" spans="2:75" x14ac:dyDescent="0.2">
      <c r="B382" s="15"/>
      <c r="C382" s="15"/>
      <c r="D382" s="15"/>
      <c r="E382" s="15"/>
      <c r="F382" s="15"/>
      <c r="G382" s="15"/>
      <c r="H382" s="15"/>
      <c r="I382" s="15"/>
      <c r="J382" s="15"/>
      <c r="K382" s="15"/>
      <c r="L382" s="15"/>
      <c r="M382" s="15"/>
      <c r="N382" s="15"/>
      <c r="O382" s="15"/>
      <c r="P382" s="15"/>
      <c r="Q382" s="15"/>
      <c r="R382" s="15"/>
      <c r="S382" s="15"/>
      <c r="T382" s="15"/>
      <c r="U382" s="15"/>
      <c r="V382" s="15"/>
      <c r="W382" s="15"/>
      <c r="BA382" s="31"/>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row>
    <row r="383" spans="2:75" x14ac:dyDescent="0.2">
      <c r="B383" s="15"/>
      <c r="C383" s="15"/>
      <c r="D383" s="15"/>
      <c r="E383" s="15"/>
      <c r="F383" s="15"/>
      <c r="G383" s="15"/>
      <c r="H383" s="15"/>
      <c r="I383" s="15"/>
      <c r="J383" s="15"/>
      <c r="K383" s="15"/>
      <c r="L383" s="15"/>
      <c r="M383" s="15"/>
      <c r="N383" s="15"/>
      <c r="O383" s="15"/>
      <c r="P383" s="15"/>
      <c r="Q383" s="15"/>
      <c r="R383" s="15"/>
      <c r="S383" s="15"/>
      <c r="T383" s="15"/>
      <c r="U383" s="15"/>
      <c r="V383" s="15"/>
      <c r="W383" s="15"/>
      <c r="BA383" s="31"/>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row>
    <row r="384" spans="2:75" x14ac:dyDescent="0.2">
      <c r="B384" s="15"/>
      <c r="C384" s="15"/>
      <c r="D384" s="15"/>
      <c r="E384" s="15"/>
      <c r="F384" s="15"/>
      <c r="G384" s="15"/>
      <c r="H384" s="15"/>
      <c r="I384" s="15"/>
      <c r="J384" s="15"/>
      <c r="K384" s="15"/>
      <c r="L384" s="15"/>
      <c r="M384" s="15"/>
      <c r="N384" s="15"/>
      <c r="O384" s="15"/>
      <c r="P384" s="15"/>
      <c r="Q384" s="15"/>
      <c r="R384" s="15"/>
      <c r="S384" s="15"/>
      <c r="T384" s="15"/>
      <c r="U384" s="15"/>
      <c r="V384" s="15"/>
      <c r="W384" s="15"/>
      <c r="BA384" s="31"/>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row>
    <row r="385" spans="2:93" x14ac:dyDescent="0.2">
      <c r="B385" s="15"/>
      <c r="C385" s="15"/>
      <c r="D385" s="15"/>
      <c r="E385" s="15"/>
      <c r="F385" s="15"/>
      <c r="G385" s="15"/>
      <c r="H385" s="15"/>
      <c r="I385" s="15"/>
      <c r="J385" s="15"/>
      <c r="K385" s="15"/>
      <c r="L385" s="15"/>
      <c r="M385" s="15"/>
      <c r="N385" s="15"/>
      <c r="O385" s="15"/>
      <c r="P385" s="15"/>
      <c r="Q385" s="15"/>
      <c r="R385" s="15"/>
      <c r="S385" s="15"/>
      <c r="T385" s="15"/>
      <c r="U385" s="15"/>
      <c r="V385" s="15"/>
      <c r="W385" s="15"/>
      <c r="BA385" s="31"/>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row>
    <row r="386" spans="2:93" x14ac:dyDescent="0.2">
      <c r="B386" s="15"/>
      <c r="C386" s="15"/>
      <c r="D386" s="15"/>
      <c r="E386" s="15"/>
      <c r="F386" s="15"/>
      <c r="G386" s="15"/>
      <c r="H386" s="15"/>
      <c r="I386" s="15"/>
      <c r="J386" s="15"/>
      <c r="K386" s="15"/>
      <c r="L386" s="15"/>
      <c r="M386" s="15"/>
      <c r="N386" s="15"/>
      <c r="O386" s="15"/>
      <c r="P386" s="15"/>
      <c r="Q386" s="15"/>
      <c r="R386" s="15"/>
      <c r="S386" s="15"/>
      <c r="T386" s="15"/>
      <c r="U386" s="15"/>
      <c r="V386" s="15"/>
      <c r="W386" s="15"/>
      <c r="BA386" s="31"/>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row>
    <row r="387" spans="2:93" x14ac:dyDescent="0.2">
      <c r="B387" s="15"/>
      <c r="C387" s="15"/>
      <c r="D387" s="15"/>
      <c r="E387" s="15"/>
      <c r="F387" s="15"/>
      <c r="G387" s="15"/>
      <c r="H387" s="15"/>
      <c r="I387" s="15"/>
      <c r="J387" s="15"/>
      <c r="K387" s="15"/>
      <c r="L387" s="15"/>
      <c r="M387" s="15"/>
      <c r="N387" s="15"/>
      <c r="O387" s="15"/>
      <c r="P387" s="15"/>
      <c r="Q387" s="15"/>
      <c r="R387" s="15"/>
      <c r="S387" s="15"/>
      <c r="T387" s="15"/>
      <c r="U387" s="15"/>
      <c r="V387" s="15"/>
      <c r="W387" s="15"/>
      <c r="BA387" s="31"/>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row>
    <row r="388" spans="2:93" x14ac:dyDescent="0.2">
      <c r="B388" s="15"/>
      <c r="C388" s="15"/>
      <c r="D388" s="15"/>
      <c r="E388" s="15"/>
      <c r="F388" s="15"/>
      <c r="G388" s="15"/>
      <c r="H388" s="15"/>
      <c r="I388" s="15"/>
      <c r="J388" s="15"/>
      <c r="K388" s="15"/>
      <c r="L388" s="15"/>
      <c r="M388" s="15"/>
      <c r="N388" s="15"/>
      <c r="O388" s="15"/>
      <c r="P388" s="15"/>
      <c r="Q388" s="15"/>
      <c r="R388" s="15"/>
      <c r="S388" s="15"/>
      <c r="T388" s="15"/>
      <c r="U388" s="15"/>
      <c r="V388" s="15"/>
      <c r="W388" s="15"/>
      <c r="BA388" s="31"/>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row>
    <row r="389" spans="2:93" x14ac:dyDescent="0.2">
      <c r="B389" s="15"/>
      <c r="C389" s="15"/>
      <c r="D389" s="15"/>
      <c r="E389" s="15"/>
      <c r="F389" s="15"/>
      <c r="G389" s="15"/>
      <c r="H389" s="15"/>
      <c r="I389" s="15"/>
      <c r="J389" s="15"/>
      <c r="K389" s="15"/>
      <c r="L389" s="15"/>
      <c r="M389" s="15"/>
      <c r="N389" s="15"/>
      <c r="O389" s="15"/>
      <c r="P389" s="15"/>
      <c r="Q389" s="15"/>
      <c r="R389" s="15"/>
      <c r="S389" s="15"/>
      <c r="T389" s="15"/>
      <c r="U389" s="15"/>
      <c r="V389" s="15"/>
      <c r="W389" s="15"/>
      <c r="BA389" s="31"/>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row>
    <row r="390" spans="2:93" x14ac:dyDescent="0.2">
      <c r="B390" s="15"/>
      <c r="C390" s="15"/>
      <c r="D390" s="15"/>
      <c r="E390" s="15"/>
      <c r="F390" s="15"/>
      <c r="G390" s="15"/>
      <c r="H390" s="15"/>
      <c r="I390" s="15"/>
      <c r="J390" s="15"/>
      <c r="K390" s="15"/>
      <c r="L390" s="15"/>
      <c r="M390" s="15"/>
      <c r="N390" s="15"/>
      <c r="O390" s="15"/>
      <c r="P390" s="15"/>
      <c r="Q390" s="15"/>
      <c r="R390" s="15"/>
      <c r="S390" s="15"/>
      <c r="T390" s="15"/>
      <c r="U390" s="15"/>
      <c r="V390" s="15"/>
      <c r="W390" s="15"/>
      <c r="BA390" s="31"/>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row>
    <row r="391" spans="2:93" x14ac:dyDescent="0.2">
      <c r="B391" s="15"/>
      <c r="C391" s="15"/>
      <c r="D391" s="15"/>
      <c r="E391" s="15"/>
      <c r="F391" s="15"/>
      <c r="G391" s="15"/>
      <c r="H391" s="15"/>
      <c r="I391" s="15"/>
      <c r="J391" s="15"/>
      <c r="K391" s="15"/>
      <c r="L391" s="15"/>
      <c r="M391" s="15"/>
      <c r="N391" s="15"/>
      <c r="O391" s="15"/>
      <c r="P391" s="15"/>
      <c r="Q391" s="15"/>
      <c r="R391" s="15"/>
      <c r="S391" s="15"/>
      <c r="T391" s="15"/>
      <c r="U391" s="15"/>
      <c r="V391" s="15"/>
      <c r="W391" s="15"/>
      <c r="BA391" s="31"/>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row>
    <row r="392" spans="2:93" x14ac:dyDescent="0.2">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row>
    <row r="393" spans="2:93" x14ac:dyDescent="0.2">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row>
    <row r="394" spans="2:93" x14ac:dyDescent="0.2">
      <c r="B394" s="15"/>
      <c r="C394" s="15"/>
      <c r="D394" s="15"/>
      <c r="E394" s="15"/>
      <c r="F394" s="15"/>
      <c r="G394" s="15"/>
      <c r="H394" s="15"/>
      <c r="I394" s="15"/>
      <c r="J394" s="15"/>
      <c r="K394" s="15"/>
      <c r="L394" s="15"/>
      <c r="M394" s="15"/>
      <c r="N394" s="15"/>
      <c r="O394" s="15"/>
      <c r="P394" s="15"/>
      <c r="Q394" s="15"/>
      <c r="R394" s="15"/>
      <c r="S394" s="15"/>
      <c r="T394" s="15"/>
      <c r="U394" s="15"/>
      <c r="V394" s="15"/>
      <c r="W394" s="15"/>
      <c r="BA394" s="31"/>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row>
    <row r="395" spans="2:93" x14ac:dyDescent="0.2">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row>
    <row r="396" spans="2:93" x14ac:dyDescent="0.2">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row>
    <row r="397" spans="2:93" x14ac:dyDescent="0.2">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row>
    <row r="398" spans="2:93" x14ac:dyDescent="0.2">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row>
    <row r="399" spans="2:93" x14ac:dyDescent="0.2">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row>
    <row r="400" spans="2:93" x14ac:dyDescent="0.2">
      <c r="B400" s="15"/>
      <c r="C400" s="15"/>
      <c r="D400" s="15"/>
      <c r="E400" s="15"/>
      <c r="F400" s="15"/>
      <c r="G400" s="15"/>
      <c r="H400" s="15"/>
      <c r="I400" s="15"/>
      <c r="J400" s="15"/>
      <c r="K400" s="15"/>
      <c r="L400" s="15"/>
      <c r="M400" s="15"/>
      <c r="N400" s="15"/>
      <c r="O400" s="15"/>
      <c r="P400" s="15"/>
      <c r="Q400" s="15"/>
      <c r="R400" s="15"/>
      <c r="S400" s="15"/>
      <c r="T400" s="15"/>
      <c r="U400" s="15"/>
      <c r="V400" s="15"/>
      <c r="W400" s="15"/>
      <c r="CA400" s="118" t="s">
        <v>257</v>
      </c>
      <c r="CB400" s="31" t="str">
        <f ca="1">HYPERLINK("#"&amp;MID(CELL("filename",BH365),FIND("]",CELL("filename",BH365))+1,256)&amp;"!"&amp;ADDRESS(ROW($B$8),COLUMN($B$8),1,TRUE),"Return to Cell B8")</f>
        <v>Return to Cell B8</v>
      </c>
      <c r="CC400" s="15"/>
      <c r="CD400" s="15"/>
      <c r="CE400" s="15"/>
      <c r="CF400" s="15"/>
      <c r="CG400" s="15"/>
      <c r="CH400" s="15"/>
      <c r="CI400" s="15"/>
      <c r="CJ400" s="15"/>
      <c r="CK400" s="15"/>
      <c r="CL400" s="15"/>
      <c r="CM400" s="15"/>
      <c r="CN400" s="15"/>
      <c r="CO400" s="15"/>
    </row>
    <row r="401" spans="2:93" x14ac:dyDescent="0.2">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x14ac:dyDescent="0.2">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x14ac:dyDescent="0.2">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x14ac:dyDescent="0.2">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x14ac:dyDescent="0.2">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x14ac:dyDescent="0.2">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x14ac:dyDescent="0.2">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x14ac:dyDescent="0.2">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x14ac:dyDescent="0.2">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x14ac:dyDescent="0.2">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x14ac:dyDescent="0.2">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x14ac:dyDescent="0.2">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x14ac:dyDescent="0.2">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x14ac:dyDescent="0.2">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x14ac:dyDescent="0.2">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x14ac:dyDescent="0.2">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x14ac:dyDescent="0.2">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x14ac:dyDescent="0.2">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x14ac:dyDescent="0.2">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x14ac:dyDescent="0.2">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x14ac:dyDescent="0.2">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x14ac:dyDescent="0.2">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x14ac:dyDescent="0.2">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x14ac:dyDescent="0.2">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x14ac:dyDescent="0.2">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x14ac:dyDescent="0.2">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x14ac:dyDescent="0.2">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x14ac:dyDescent="0.2">
      <c r="P428" s="15"/>
      <c r="Q428" s="15"/>
      <c r="R428" s="15"/>
      <c r="S428" s="15"/>
      <c r="T428" s="15"/>
      <c r="U428" s="15"/>
      <c r="V428" s="15"/>
      <c r="W428" s="15"/>
    </row>
    <row r="429" spans="2:23" x14ac:dyDescent="0.2">
      <c r="P429" s="15"/>
      <c r="Q429" s="15"/>
      <c r="R429" s="15"/>
      <c r="S429" s="15"/>
      <c r="T429" s="15"/>
      <c r="U429" s="15"/>
      <c r="V429" s="15"/>
      <c r="W429" s="15"/>
    </row>
    <row r="430" spans="2:23" x14ac:dyDescent="0.2">
      <c r="P430" s="15"/>
      <c r="Q430" s="15"/>
      <c r="R430" s="15"/>
      <c r="S430" s="15"/>
      <c r="T430" s="15"/>
      <c r="U430" s="15"/>
      <c r="V430" s="15"/>
      <c r="W430" s="15"/>
    </row>
    <row r="431" spans="2:23" x14ac:dyDescent="0.2">
      <c r="P431" s="15"/>
      <c r="Q431" s="15"/>
      <c r="R431" s="15"/>
      <c r="S431" s="15"/>
      <c r="T431" s="15"/>
      <c r="U431" s="15"/>
      <c r="V431" s="15"/>
      <c r="W431" s="15"/>
    </row>
    <row r="432" spans="2:23" x14ac:dyDescent="0.2">
      <c r="P432" s="15"/>
      <c r="Q432" s="15"/>
      <c r="R432" s="15"/>
      <c r="S432" s="15"/>
      <c r="T432" s="15"/>
      <c r="U432" s="15"/>
      <c r="V432" s="15"/>
      <c r="W432" s="15"/>
    </row>
    <row r="433" spans="16:79" x14ac:dyDescent="0.2">
      <c r="P433" s="15"/>
      <c r="Q433" s="15"/>
      <c r="R433" s="15"/>
      <c r="S433" s="15"/>
      <c r="T433" s="15"/>
      <c r="U433" s="15"/>
      <c r="V433" s="15"/>
      <c r="W433" s="15"/>
    </row>
    <row r="434" spans="16:79" x14ac:dyDescent="0.2">
      <c r="P434" s="15"/>
      <c r="Q434" s="15"/>
      <c r="R434" s="15"/>
      <c r="S434" s="15"/>
      <c r="T434" s="15"/>
      <c r="U434" s="15"/>
      <c r="V434" s="15"/>
      <c r="W434" s="15"/>
    </row>
    <row r="435" spans="16:79" x14ac:dyDescent="0.2">
      <c r="P435" s="15"/>
      <c r="Q435" s="15"/>
      <c r="R435" s="15"/>
      <c r="S435" s="15"/>
      <c r="T435" s="15"/>
      <c r="U435" s="15"/>
      <c r="V435" s="15"/>
      <c r="W435" s="15"/>
    </row>
    <row r="437" spans="16:79" x14ac:dyDescent="0.2">
      <c r="CA437" s="31" t="str">
        <f ca="1">HYPERLINK("#"&amp;MID(CELL("filename",BG425),FIND("]",CELL("filename",BG425))+1,256)&amp;"!"&amp;ADDRESS(ROW($B$8),COLUMN($B$8),1,TRUE),"Return to Cell B8")</f>
        <v>Return to Cell B8</v>
      </c>
    </row>
    <row r="474" spans="79:88" x14ac:dyDescent="0.2">
      <c r="CA474" s="118" t="s">
        <v>255</v>
      </c>
      <c r="CC474">
        <v>14</v>
      </c>
      <c r="CH474" s="118" t="s">
        <v>256</v>
      </c>
      <c r="CJ474" s="249">
        <f>A9+Chart_Start_Date-1</f>
        <v>40001</v>
      </c>
    </row>
    <row r="475" spans="79:88" x14ac:dyDescent="0.2">
      <c r="CJ475">
        <v>68</v>
      </c>
    </row>
    <row r="476" spans="79:88" x14ac:dyDescent="0.2">
      <c r="CA476" s="31" t="str">
        <f ca="1">HYPERLINK("#"&amp;MID(CELL("filename",BG466),FIND("]",CELL("filename",BG466))+1,256)&amp;"!"&amp;ADDRESS(ROW($B$8),COLUMN($B$8),1,TRUE),"Return to Cell B8")</f>
        <v>Return to Cell B8</v>
      </c>
    </row>
  </sheetData>
  <mergeCells count="49">
    <mergeCell ref="BG279:BH279"/>
    <mergeCell ref="BJ279:BK279"/>
    <mergeCell ref="AE175:AH183"/>
    <mergeCell ref="BB237:BW237"/>
    <mergeCell ref="BB238:BR238"/>
    <mergeCell ref="BS238:BW238"/>
    <mergeCell ref="BB253:BW253"/>
    <mergeCell ref="BB254:BO254"/>
    <mergeCell ref="BP254:BW254"/>
    <mergeCell ref="BB269:BW269"/>
    <mergeCell ref="BB270:BN270"/>
    <mergeCell ref="BO270:BW270"/>
    <mergeCell ref="BG278:BH278"/>
    <mergeCell ref="BJ278:BK278"/>
    <mergeCell ref="BB315:BW315"/>
    <mergeCell ref="BB284:BW284"/>
    <mergeCell ref="BB285:BQ285"/>
    <mergeCell ref="BR285:BW285"/>
    <mergeCell ref="BB299:BW299"/>
    <mergeCell ref="BB300:BP300"/>
    <mergeCell ref="BQ300:BW300"/>
    <mergeCell ref="BF308:BG308"/>
    <mergeCell ref="BH308:BI308"/>
    <mergeCell ref="BF309:BG309"/>
    <mergeCell ref="BH309:BI309"/>
    <mergeCell ref="BH310:BI310"/>
    <mergeCell ref="BB347:BW347"/>
    <mergeCell ref="BB316:BP316"/>
    <mergeCell ref="BQ316:BW316"/>
    <mergeCell ref="BC324:BD324"/>
    <mergeCell ref="BC325:BD325"/>
    <mergeCell ref="BB330:BW330"/>
    <mergeCell ref="BB331:BN331"/>
    <mergeCell ref="BO331:BW331"/>
    <mergeCell ref="BL339:BM339"/>
    <mergeCell ref="BN339:BO339"/>
    <mergeCell ref="BL340:BM340"/>
    <mergeCell ref="BN340:BO340"/>
    <mergeCell ref="BL341:BM341"/>
    <mergeCell ref="BE358:BF358"/>
    <mergeCell ref="BG358:BH358"/>
    <mergeCell ref="BB362:BW362"/>
    <mergeCell ref="BB363:BW363"/>
    <mergeCell ref="BB348:BU348"/>
    <mergeCell ref="BV348:BW348"/>
    <mergeCell ref="BE356:BF356"/>
    <mergeCell ref="BG356:BH356"/>
    <mergeCell ref="BE357:BF357"/>
    <mergeCell ref="BG357:BH357"/>
  </mergeCells>
  <conditionalFormatting sqref="F4">
    <cfRule type="expression" dxfId="14" priority="5">
      <formula>OR($F$4&lt;$E$4,$F$4&gt;$G$4)</formula>
    </cfRule>
  </conditionalFormatting>
  <conditionalFormatting sqref="G4">
    <cfRule type="expression" dxfId="13" priority="4">
      <formula>OR($G$4&lt;$E$4,$G$4&lt;$F$4,$G$4&gt;$A$161)</formula>
    </cfRule>
  </conditionalFormatting>
  <conditionalFormatting sqref="E6:G161">
    <cfRule type="expression" dxfId="12" priority="3">
      <formula>Crop&lt;&gt;"Alfalfa"</formula>
    </cfRule>
  </conditionalFormatting>
  <conditionalFormatting sqref="E4">
    <cfRule type="expression" dxfId="11" priority="2">
      <formula>$E$4&lt;$L$4</formula>
    </cfRule>
  </conditionalFormatting>
  <conditionalFormatting sqref="K8:K161">
    <cfRule type="expression" dxfId="10" priority="1">
      <formula>K8&gt;MAD</formula>
    </cfRule>
  </conditionalFormatting>
  <dataValidations xWindow="279" yWindow="1004" count="37">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6">
      <formula1>AC205</formula1>
      <formula2>$AC$207</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5">
      <formula1>AC204</formula1>
      <formula2>$AC$207</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4">
      <formula1>AC203</formula1>
      <formula2>$AC$207</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3">
      <formula1>AC202</formula1>
      <formula2>$AC$207</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2">
      <formula1>AC201</formula1>
      <formula2>$AC$207</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200">
      <formula1>AC199</formula1>
      <formula2>$AC$207</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1">
      <formula1>AC200</formula1>
      <formula2>$AC$207</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6">
      <formula1>0</formula1>
      <formula2>MAX(AC175:AC183)</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90">
      <formula1>0</formula1>
      <formula2>1</formula2>
    </dataValidation>
    <dataValidation type="decimal" allowBlank="1" showInputMessage="1" showErrorMessage="1" errorTitle="SWDPcritical" error="Enter the critical value of soil-water deficit (SWDP) above which ET becomes limiting. A value of 50% is recommended but other values between 0 and 1 (0% and 100%) are valid." promptTitle="SWDPcritical" prompt="Enter the critical value of soil-water deficit (SWDP) above which ET becomes limiting. A value of 50% is recommended but other values between 0 and 1 (0% and 100%) are valid." sqref="AE187">
      <formula1>0</formula1>
      <formula2>1</formula2>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3">
      <formula1>1</formula1>
      <formula2>22</formula2>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9">
      <formula1>0</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8">
      <formula1>48</formula1>
    </dataValidation>
    <dataValidation type="list" allowBlank="1" showInputMessage="1" showErrorMessage="1" errorTitle="Soil Type" error="Choose a soil type for the eighth soil horizon." promptTitle="Soil Type" prompt="Choose a soil type for the eighth soil horizon." sqref="AD207">
      <formula1>$AA$214:$AA$222</formula1>
    </dataValidation>
    <dataValidation type="list" allowBlank="1" showInputMessage="1" showErrorMessage="1" errorTitle="Soil Type" error="Choose a soil type for the seventh soil horizon." promptTitle="Soil Type" prompt="Choose a soil type for the seventh soil horizon." sqref="AD206">
      <formula1>$AA$214:$AA$222</formula1>
    </dataValidation>
    <dataValidation type="list" allowBlank="1" showInputMessage="1" showErrorMessage="1" errorTitle="Soil Type" error="Choose a soil type for the fifth soil horizon." promptTitle="Soil Type" prompt="Choose a soil type for the fifth soil horizon." sqref="AD204">
      <formula1>$AA$214:$AA$222</formula1>
    </dataValidation>
    <dataValidation type="list" allowBlank="1" showInputMessage="1" showErrorMessage="1" errorTitle="Soil Type" error="Choose a soil type for the fourth soil horizon." promptTitle="Soil Type" prompt="Choose a soil type for the fourth soil horizon." sqref="AD203">
      <formula1>$AA$214:$AA$222</formula1>
    </dataValidation>
    <dataValidation type="list" allowBlank="1" showInputMessage="1" showErrorMessage="1" errorTitle="Soil Type" error="Choose a soil type for the third soil horizon." promptTitle="Soil Type" prompt="Choose a soil type for the third soil horizon." sqref="AD202">
      <formula1>$AA$214:$AA$222</formula1>
    </dataValidation>
    <dataValidation type="list" allowBlank="1" showInputMessage="1" showErrorMessage="1" errorTitle="Soil Type" error="Choose a soil type for the second soil horizon." promptTitle="Soil Type" prompt="Choose a soil type for the second soil horizon." sqref="AD201">
      <formula1>$AA$214:$AA$222</formula1>
    </dataValidation>
    <dataValidation type="list" showInputMessage="1" showErrorMessage="1" errorTitle="Soil Type" error="Choose a soil type for the first soil horizon." promptTitle="Soil Type" prompt="Choose a soil type for the first soil horizon." sqref="AD200">
      <formula1>$AA$214:$AA$222</formula1>
    </dataValidation>
    <dataValidation type="list" allowBlank="1" showInputMessage="1" showErrorMessage="1" errorTitle="Soil Type" error="Choose a soil type for the sixth soil horizon." promptTitle="Soil Type" prompt="Choose a soil type for the sixth soil horizon." sqref="AD205">
      <formula1>$AA$214:$AA$222</formula1>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9">
      <formula1>0</formula1>
      <formula2>35</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8">
      <formula1>0</formula1>
      <formula2>1</formula2>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3 May 2009 would be entered as 5/3/2009._x000a__x000a_For established alfalfa, use 5/1/yyyy, where yyyy is the appropriate year." sqref="L4">
      <formula1>122</formula1>
      <formula2>73323</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$AA$175:$AA$183</formula1>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1220 mm." promptTitle="Root Zone Maximum" prompt="Enter a whole number (no decimals) such as those from Table 2 of Lundstrom and Stegman's (1988) &quot;Irrigation Scheduling by the Checkbook Method.&quot;_x000a__x000a_The value must be between 0 and 1220 mm." sqref="AC175:AC183">
      <formula1>RZinitial</formula1>
      <formula2>1220</formula2>
    </dataValidation>
    <dataValidation type="whole" operator="equal" allowBlank="1" showInputMessage="1" showErrorMessage="1" errorTitle="Bottom of Root Zone (48&quot;)" error="RZmax. This value is fixed at 1220 mm. Use Data Validation to change it." promptTitle="RZmax = Bottom of Root Zone" prompt="RZmax. This value is fixed at 1220 mm. Use Data Validation to change it." sqref="AC207">
      <formula1>1220</formula1>
    </dataValidation>
    <dataValidation type="whole" allowBlank="1" showInputMessage="1" showErrorMessage="1" errorTitle="Start Date" error="Enter a whole number between 1 and 153 (inclusive)." promptTitle="Start Date" prompt="Enter a whole number between 1 and 153 (inclusive)." sqref="CJ475">
      <formula1>1</formula1>
      <formula2>153</formula2>
    </dataValidation>
    <dataValidation type="whole" allowBlank="1" showInputMessage="1" showErrorMessage="1" errorTitle="Interval Width" error="Enter a whole number between 1 and 153 (inclusive)." promptTitle="Interval Width" prompt="Enter a whole number between 1 and 153 (inclusive)." sqref="CC474">
      <formula1>1</formula1>
      <formula2>153</formula2>
    </dataValidation>
  </dataValidations>
  <hyperlinks>
    <hyperlink ref="P2" r:id="rId1" display="Click for NDAWN"/>
    <hyperlink ref="P3" r:id="rId2"/>
    <hyperlink ref="BC234" r:id="rId3"/>
  </hyperlinks>
  <printOptions headings="1" gridLines="1"/>
  <pageMargins left="0.5" right="0.5" top="0.5" bottom="0.5" header="0.25" footer="0.25"/>
  <pageSetup scale="80" fitToHeight="6" orientation="landscape" cellComments="asDisplayed" r:id="rId4"/>
  <headerFooter alignWithMargins="0">
    <oddHeader>&amp;R&amp;P of &amp;N</oddHeader>
    <oddFooter>&amp;L&amp;Z&amp;F &amp;A&amp;R&amp;D &amp;T</oddFooter>
  </headerFooter>
  <rowBreaks count="9" manualBreakCount="9">
    <brk id="39" max="16383" man="1"/>
    <brk id="69" max="16383" man="1"/>
    <brk id="100" max="16383" man="1"/>
    <brk id="131" max="16383" man="1"/>
    <brk id="165" max="16383" man="1"/>
    <brk id="209" max="16383" man="1"/>
    <brk id="267" max="25" man="1"/>
    <brk id="312" max="16383" man="1"/>
    <brk id="359" max="25" man="1"/>
  </rowBreaks>
  <drawing r:id="rId5"/>
  <legacyDrawing r:id="rId6"/>
  <mc:AlternateContent xmlns:mc="http://schemas.openxmlformats.org/markup-compatibility/2006">
    <mc:Choice Requires="x14">
      <controls>
        <mc:AlternateContent xmlns:mc="http://schemas.openxmlformats.org/markup-compatibility/2006">
          <mc:Choice Requires="x14">
            <control shapeId="3127" r:id="rId7" name="Scroll Bar 55">
              <controlPr defaultSize="0" autoPict="0">
                <anchor moveWithCells="1">
                  <from>
                    <xdr:col>81</xdr:col>
                    <xdr:colOff>38100</xdr:colOff>
                    <xdr:row>473</xdr:row>
                    <xdr:rowOff>38100</xdr:rowOff>
                  </from>
                  <to>
                    <xdr:col>84</xdr:col>
                    <xdr:colOff>180975</xdr:colOff>
                    <xdr:row>474</xdr:row>
                    <xdr:rowOff>142875</xdr:rowOff>
                  </to>
                </anchor>
              </controlPr>
            </control>
          </mc:Choice>
        </mc:AlternateContent>
        <mc:AlternateContent xmlns:mc="http://schemas.openxmlformats.org/markup-compatibility/2006">
          <mc:Choice Requires="x14">
            <control shapeId="3128" r:id="rId8" name="Scroll Bar 56">
              <controlPr defaultSize="0" autoPict="0">
                <anchor moveWithCells="1">
                  <from>
                    <xdr:col>88</xdr:col>
                    <xdr:colOff>47625</xdr:colOff>
                    <xdr:row>473</xdr:row>
                    <xdr:rowOff>47625</xdr:rowOff>
                  </from>
                  <to>
                    <xdr:col>91</xdr:col>
                    <xdr:colOff>200025</xdr:colOff>
                    <xdr:row>474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EC476"/>
  <sheetViews>
    <sheetView tabSelected="1" workbookViewId="0">
      <pane xSplit="1" ySplit="7" topLeftCell="B8" activePane="bottomRight" state="frozen"/>
      <selection pane="topRight" activeCell="B1" sqref="B1"/>
      <selection pane="bottomLeft" activeCell="A8" sqref="A8"/>
      <selection pane="bottomRight" activeCell="B8" sqref="B8"/>
    </sheetView>
  </sheetViews>
  <sheetFormatPr defaultRowHeight="12.75" outlineLevelCol="1" x14ac:dyDescent="0.2"/>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5.7109375" bestFit="1"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 min="88" max="88" width="10.5703125" bestFit="1" customWidth="1"/>
  </cols>
  <sheetData>
    <row r="1" spans="1:53" x14ac:dyDescent="0.2">
      <c r="A1" s="1" t="s">
        <v>0</v>
      </c>
      <c r="H1" s="107"/>
      <c r="I1" s="107"/>
      <c r="J1" s="107"/>
      <c r="L1" s="220" t="s">
        <v>158</v>
      </c>
      <c r="N1" s="160" t="s">
        <v>133</v>
      </c>
      <c r="P1" s="160" t="s">
        <v>134</v>
      </c>
      <c r="S1" s="182" t="s">
        <v>137</v>
      </c>
    </row>
    <row r="2" spans="1:53" x14ac:dyDescent="0.2">
      <c r="A2" s="118" t="s">
        <v>193</v>
      </c>
      <c r="E2" s="33"/>
      <c r="F2" s="34" t="s">
        <v>80</v>
      </c>
      <c r="G2" s="89"/>
      <c r="H2" s="107"/>
      <c r="I2" s="107"/>
      <c r="J2" s="107"/>
      <c r="N2" s="181" t="str">
        <f ca="1">HYPERLINK("#"&amp;MID(CELL("filename",A1),FIND("]",CELL("filename",A1))+1,256)&amp;"!"&amp;ADDRESS(ROW(Crops_and_Soils),COLUMN(Crops_and_Soils),1,TRUE),"Crops &amp; Soils")</f>
        <v>Crops &amp; Soils</v>
      </c>
      <c r="P2" s="31" t="s">
        <v>132</v>
      </c>
      <c r="S2" s="182" t="s">
        <v>159</v>
      </c>
    </row>
    <row r="3" spans="1:53" x14ac:dyDescent="0.2">
      <c r="C3" s="3"/>
      <c r="D3" s="4"/>
      <c r="E3" s="110" t="s">
        <v>113</v>
      </c>
      <c r="F3" s="111" t="s">
        <v>114</v>
      </c>
      <c r="G3" s="112" t="s">
        <v>115</v>
      </c>
      <c r="H3" s="108" t="str">
        <f>IF(Crop="Alfalfa","Show hidden columns","")</f>
        <v/>
      </c>
      <c r="K3" s="5" t="s">
        <v>2</v>
      </c>
      <c r="L3" s="27" t="s">
        <v>3</v>
      </c>
      <c r="N3" s="181" t="str">
        <f ca="1">HYPERLINK("#"&amp;MID(CELL("filename",A1),FIND("]",CELL("filename",A1))+1,256)&amp;"!"&amp;ADDRESS(ROW(ET_Tables),COLUMN(ET_Tables),1,TRUE),"ET Tables")</f>
        <v>ET Tables</v>
      </c>
      <c r="P3" s="31" t="s">
        <v>136</v>
      </c>
      <c r="Q3" s="24"/>
      <c r="R3" s="7"/>
      <c r="S3" s="182" t="s">
        <v>253</v>
      </c>
      <c r="T3" s="7"/>
      <c r="X3" s="7"/>
      <c r="Y3" s="7"/>
      <c r="Z3" s="7"/>
      <c r="AA3" s="7"/>
      <c r="AB3" s="7"/>
      <c r="AC3" s="14"/>
      <c r="AD3" s="14"/>
      <c r="AE3" s="14"/>
      <c r="AF3" s="14"/>
      <c r="AG3" s="14"/>
      <c r="AH3" s="14"/>
      <c r="AI3" s="14"/>
      <c r="AJ3" s="14"/>
      <c r="AK3" s="7"/>
      <c r="AL3" s="7"/>
      <c r="AM3" s="6"/>
      <c r="AN3" s="6"/>
    </row>
    <row r="4" spans="1:53" x14ac:dyDescent="0.2">
      <c r="A4" s="2" t="s">
        <v>1</v>
      </c>
      <c r="B4" s="3" t="s">
        <v>260</v>
      </c>
      <c r="D4" s="4"/>
      <c r="E4" s="90">
        <v>39965</v>
      </c>
      <c r="F4" s="91">
        <v>40004</v>
      </c>
      <c r="G4" s="92">
        <v>40046</v>
      </c>
      <c r="H4" s="108" t="str">
        <f>IF(Crop="Alfalfa","using + button above.","")</f>
        <v/>
      </c>
      <c r="K4" s="5" t="s">
        <v>81</v>
      </c>
      <c r="L4" s="32">
        <v>39936</v>
      </c>
      <c r="N4" s="31" t="str">
        <f ca="1">HYPERLINK("#"&amp;MID(CELL("filename",A1),FIND("]",CELL("filename",A1))+1,256)&amp;"!"&amp;ADDRESS(ROW(Charts),COLUMN(Charts),1,TRUE),"Charts")</f>
        <v>Charts</v>
      </c>
      <c r="Q4" s="24"/>
      <c r="R4" s="7"/>
      <c r="S4" s="182" t="s">
        <v>261</v>
      </c>
      <c r="T4" s="7"/>
      <c r="X4" s="7"/>
      <c r="Y4" s="7"/>
      <c r="Z4" s="7"/>
      <c r="AA4" s="7"/>
      <c r="AB4" s="7"/>
      <c r="AC4" s="14"/>
      <c r="AD4" s="14"/>
      <c r="AE4" s="14"/>
      <c r="AF4" s="14"/>
      <c r="AG4" s="14"/>
      <c r="AH4" s="14"/>
      <c r="AI4" s="14"/>
      <c r="AJ4" s="14"/>
      <c r="AK4" s="7"/>
      <c r="AL4" s="7"/>
      <c r="AM4" s="7"/>
      <c r="AN4" s="7"/>
      <c r="AO4" s="7"/>
      <c r="AP4" s="7"/>
      <c r="AQ4" s="7"/>
    </row>
    <row r="5" spans="1:53" x14ac:dyDescent="0.2">
      <c r="E5" s="7"/>
      <c r="F5" s="7"/>
      <c r="G5" s="7"/>
      <c r="H5" s="107"/>
      <c r="I5" s="107"/>
      <c r="J5" s="107"/>
      <c r="P5" s="98"/>
      <c r="Q5" s="100" t="s">
        <v>92</v>
      </c>
      <c r="R5" s="100"/>
      <c r="S5" s="99"/>
      <c r="T5" s="7"/>
      <c r="X5" s="7"/>
      <c r="Y5" s="7"/>
      <c r="Z5" s="7"/>
      <c r="AA5" s="7"/>
      <c r="AB5" s="7"/>
      <c r="AC5" s="7"/>
      <c r="AD5" s="7"/>
      <c r="AE5" s="7"/>
      <c r="AF5" s="7"/>
      <c r="AG5" s="7"/>
      <c r="AH5" s="7"/>
      <c r="AI5" s="7"/>
      <c r="AJ5" s="7"/>
      <c r="AK5" s="7"/>
      <c r="AL5" s="7"/>
      <c r="AM5" s="7"/>
      <c r="AN5" s="7"/>
      <c r="AO5" s="7"/>
      <c r="AP5" s="7"/>
      <c r="AQ5" s="7"/>
    </row>
    <row r="6" spans="1:53" ht="92.25" x14ac:dyDescent="0.2">
      <c r="A6" s="113" t="s">
        <v>4</v>
      </c>
      <c r="B6" s="183" t="s">
        <v>157</v>
      </c>
      <c r="C6" s="183" t="s">
        <v>138</v>
      </c>
      <c r="D6" s="183" t="s">
        <v>139</v>
      </c>
      <c r="E6" s="104" t="s">
        <v>110</v>
      </c>
      <c r="F6" s="103" t="s">
        <v>111</v>
      </c>
      <c r="G6" s="106" t="s">
        <v>103</v>
      </c>
      <c r="H6" s="183" t="s">
        <v>250</v>
      </c>
      <c r="I6" s="183" t="s">
        <v>251</v>
      </c>
      <c r="J6" s="183" t="s">
        <v>143</v>
      </c>
      <c r="K6" s="183" t="s">
        <v>144</v>
      </c>
      <c r="L6" s="183" t="s">
        <v>145</v>
      </c>
      <c r="M6" s="183" t="s">
        <v>252</v>
      </c>
      <c r="N6" s="183" t="s">
        <v>140</v>
      </c>
      <c r="O6" s="183" t="s">
        <v>141</v>
      </c>
      <c r="P6" s="109" t="s">
        <v>88</v>
      </c>
      <c r="Q6" s="109" t="s">
        <v>89</v>
      </c>
      <c r="R6" s="109" t="s">
        <v>90</v>
      </c>
      <c r="S6" s="109" t="s">
        <v>91</v>
      </c>
      <c r="T6" s="113" t="s">
        <v>85</v>
      </c>
      <c r="U6" s="250" t="s">
        <v>258</v>
      </c>
      <c r="X6" s="7"/>
      <c r="Y6" s="7"/>
      <c r="Z6" s="7"/>
      <c r="AA6" s="7"/>
      <c r="AB6" s="7"/>
      <c r="AC6" s="7"/>
      <c r="AD6" s="7"/>
      <c r="AE6" s="7"/>
      <c r="AF6" s="7"/>
      <c r="AG6" s="7"/>
      <c r="AH6" s="7"/>
      <c r="AI6" s="7"/>
      <c r="AJ6" s="7"/>
      <c r="AK6" s="7"/>
      <c r="AM6" s="7"/>
      <c r="AN6" s="7"/>
      <c r="AO6" s="7"/>
      <c r="AP6" s="7"/>
      <c r="AQ6" s="7"/>
    </row>
    <row r="7" spans="1:53" ht="14.25" x14ac:dyDescent="0.2">
      <c r="A7" s="38" t="s">
        <v>87</v>
      </c>
      <c r="B7" s="105" t="s">
        <v>112</v>
      </c>
      <c r="C7" s="38" t="s">
        <v>87</v>
      </c>
      <c r="D7" s="39" t="s">
        <v>5</v>
      </c>
      <c r="E7" s="105" t="s">
        <v>108</v>
      </c>
      <c r="F7" s="38" t="s">
        <v>87</v>
      </c>
      <c r="G7" s="39" t="s">
        <v>5</v>
      </c>
      <c r="H7" s="39" t="s">
        <v>5</v>
      </c>
      <c r="I7" s="39" t="s">
        <v>5</v>
      </c>
      <c r="J7" s="39" t="s">
        <v>5</v>
      </c>
      <c r="K7" s="39" t="s">
        <v>6</v>
      </c>
      <c r="L7" s="39" t="s">
        <v>6</v>
      </c>
      <c r="M7" s="39" t="s">
        <v>5</v>
      </c>
      <c r="N7" s="39" t="s">
        <v>5</v>
      </c>
      <c r="O7" s="39" t="s">
        <v>5</v>
      </c>
      <c r="P7" s="39" t="s">
        <v>5</v>
      </c>
      <c r="Q7" s="39" t="s">
        <v>5</v>
      </c>
      <c r="R7" s="39" t="s">
        <v>5</v>
      </c>
      <c r="S7" s="39" t="s">
        <v>5</v>
      </c>
      <c r="T7" s="40"/>
      <c r="U7" s="39" t="s">
        <v>6</v>
      </c>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x14ac:dyDescent="0.2">
      <c r="A8" s="60">
        <f>DATE(YEAR(Emergence),4,30)</f>
        <v>39933</v>
      </c>
      <c r="B8" s="36">
        <v>49.207999999999998</v>
      </c>
      <c r="C8" s="7">
        <f t="shared" ref="C8:C39" si="0">IF(A8&lt;Emergence,0,INT((A8-Emergence)/7)+1)</f>
        <v>0</v>
      </c>
      <c r="D8" s="11">
        <f t="shared" ref="D8:D39" ca="1" si="1">IF(C8&gt;0,IF(K7&lt;=SWDPcritical,1,((1-K7)/(1-SWDPcritical)))*VLOOKUP(B8,INDIRECT(Crop),C8+1),0)</f>
        <v>0</v>
      </c>
      <c r="E8" s="93" t="str">
        <f t="shared" ref="E8:E39" si="2">IF(A8&lt;Alfalfa_Cut_1,"Uncut",A8-INDEX(Alfalfa_Cuts,1,MATCH(A8,Alfalfa_Cuts,1)))</f>
        <v>Uncut</v>
      </c>
      <c r="F8" s="94">
        <f t="shared" ref="F8:F39" si="3">IF(AND(Crop="Alfalfa",AND(E8&gt;=0,E8&lt;=tacr)),((1-Kacr0)*(E8/tacr)+Kacr0),1)</f>
        <v>1</v>
      </c>
      <c r="G8" s="15">
        <f ca="1">D8*F8</f>
        <v>0</v>
      </c>
      <c r="H8" s="102">
        <v>0.06</v>
      </c>
      <c r="I8" s="102"/>
      <c r="J8" s="11">
        <f>L8*O8</f>
        <v>0</v>
      </c>
      <c r="K8" s="12">
        <f>L8</f>
        <v>0</v>
      </c>
      <c r="L8" s="13">
        <v>0</v>
      </c>
      <c r="M8" s="11">
        <v>0</v>
      </c>
      <c r="N8" s="19">
        <f t="shared" ref="N8:N39" si="4">IF(VLOOKUP(Crop,CropInfo,4,FALSE)=1,VLOOKUP(Crop,CropInfo,3,FALSE),IF(A8&lt;=Emergence,RZinitial,IF(AND(A8&gt;Emergence,C8&lt;VLOOKUP(Crop,CropInfo,4,FALSE)),N7+(VLOOKUP(Crop,CropInfo,3,FALSE)-RZinitial)/((VLOOKUP(Crop,CropInfo,4,FALSE)-1)*7),VLOOKUP(Crop,CropInfo,3,FALSE))))</f>
        <v>4</v>
      </c>
      <c r="O8" s="15">
        <f t="shared" ref="O8:O39" si="5">IF(N8=MAX(Zbj),VLOOKUP(N8,AWHCsite,6),((N8-VLOOKUP((MATCH(N8,Zbj,1)-1),SoilProp,3))/(VLOOKUP(MATCH(N8,Zbj,1),SoilProp,3)-VLOOKUP((MATCH(N8,Zbj,1)-1),SoilProp,3)))*(VLOOKUP(MATCH(N8,Zbj,1),SoilProp,8)-VLOOKUP((MATCH(N8,Zbj,1)-1),SoilProp,8))+VLOOKUP((MATCH(N8,Zbj,1)-1),SoilProp,8))</f>
        <v>0.28000000000000003</v>
      </c>
      <c r="P8" s="15">
        <f ca="1">IF(Crop="Alfalfa",G8,D8)</f>
        <v>0</v>
      </c>
      <c r="Q8" s="15">
        <f>H8</f>
        <v>0.06</v>
      </c>
      <c r="R8" s="15">
        <f>I8</f>
        <v>0</v>
      </c>
      <c r="S8" s="15">
        <f>M8</f>
        <v>0</v>
      </c>
      <c r="T8" s="7"/>
      <c r="U8" s="251">
        <f t="shared" ref="U8:U39" si="6">MAD</f>
        <v>0.5</v>
      </c>
      <c r="X8" s="7"/>
      <c r="Y8" s="7"/>
      <c r="Z8" s="7"/>
      <c r="AA8" s="7"/>
      <c r="AB8" s="7"/>
      <c r="AC8" s="7"/>
      <c r="AD8" s="7"/>
      <c r="AE8" s="7"/>
      <c r="AF8" s="7"/>
      <c r="AG8" s="7"/>
      <c r="AH8" s="7"/>
      <c r="AI8" s="7"/>
      <c r="AJ8" s="7"/>
      <c r="AK8" s="7"/>
      <c r="AL8" s="7"/>
      <c r="AM8" s="7"/>
      <c r="AN8" s="7"/>
      <c r="AO8" s="7"/>
      <c r="AP8" s="7"/>
      <c r="AQ8" s="7"/>
    </row>
    <row r="9" spans="1:53" x14ac:dyDescent="0.2">
      <c r="A9" s="60">
        <f>A8+1</f>
        <v>39934</v>
      </c>
      <c r="B9" s="36">
        <v>53.636000000000003</v>
      </c>
      <c r="C9" s="61">
        <f t="shared" si="0"/>
        <v>0</v>
      </c>
      <c r="D9" s="11">
        <f t="shared" ca="1" si="1"/>
        <v>0</v>
      </c>
      <c r="E9" s="93" t="str">
        <f t="shared" si="2"/>
        <v>Uncut</v>
      </c>
      <c r="F9" s="94">
        <f t="shared" si="3"/>
        <v>1</v>
      </c>
      <c r="G9" s="15">
        <f t="shared" ref="G9:G72" ca="1" si="7">D9*F9</f>
        <v>0</v>
      </c>
      <c r="H9" s="26">
        <v>0.01</v>
      </c>
      <c r="I9" s="26"/>
      <c r="J9" s="15">
        <f t="shared" ref="J9:J40" ca="1" si="8">IF(L9&lt;&gt;"",L9*O9,J8+IF(Crop="Alfalfa",G9,D9)+M9-H9-I9)</f>
        <v>0</v>
      </c>
      <c r="K9" s="12">
        <f ca="1">J9/O9</f>
        <v>0</v>
      </c>
      <c r="L9" s="13"/>
      <c r="M9" s="15">
        <f t="shared" ref="M9:M40" ca="1" si="9">IF((J8+IF(Crop="Alfalfa",G9,D9)-H9-I9)&lt;0,-J8-IF(Crop="Alfalfa",G9,D9)+H9+I9,0)</f>
        <v>0.01</v>
      </c>
      <c r="N9" s="19">
        <f t="shared" si="4"/>
        <v>4</v>
      </c>
      <c r="O9" s="15">
        <f t="shared" si="5"/>
        <v>0.28000000000000003</v>
      </c>
      <c r="P9" s="15">
        <f t="shared" ref="P9:P40" ca="1" si="10">P8+IF(Crop="Alfalfa",G9,D9)</f>
        <v>0</v>
      </c>
      <c r="Q9" s="15">
        <f>Q8+H9</f>
        <v>6.9999999999999993E-2</v>
      </c>
      <c r="R9" s="15">
        <f>R8+I9</f>
        <v>0</v>
      </c>
      <c r="S9" s="15">
        <f ca="1">S8+M9</f>
        <v>0.01</v>
      </c>
      <c r="T9" s="7"/>
      <c r="U9" s="251">
        <f t="shared" si="6"/>
        <v>0.5</v>
      </c>
      <c r="Y9" s="7"/>
      <c r="Z9" s="7"/>
      <c r="AA9" s="7"/>
      <c r="AB9" s="7"/>
      <c r="AC9" s="7"/>
      <c r="AD9" s="7"/>
      <c r="AE9" s="7"/>
      <c r="AF9" s="7"/>
      <c r="AG9" s="7"/>
      <c r="AH9" s="7"/>
      <c r="AI9" s="7"/>
      <c r="AJ9" s="7"/>
      <c r="AK9" s="7"/>
      <c r="AL9" s="7"/>
      <c r="AM9" s="7"/>
      <c r="AN9" s="7"/>
      <c r="AO9" s="7"/>
      <c r="AP9" s="7"/>
      <c r="AQ9" s="7"/>
    </row>
    <row r="10" spans="1:53" x14ac:dyDescent="0.2">
      <c r="A10" s="60">
        <f t="shared" ref="A10:A73" si="11">A9+1</f>
        <v>39935</v>
      </c>
      <c r="B10" s="36">
        <v>63.59</v>
      </c>
      <c r="C10" s="61">
        <f t="shared" si="0"/>
        <v>0</v>
      </c>
      <c r="D10" s="11">
        <f t="shared" ca="1" si="1"/>
        <v>0</v>
      </c>
      <c r="E10" s="93" t="str">
        <f t="shared" si="2"/>
        <v>Uncut</v>
      </c>
      <c r="F10" s="94">
        <f t="shared" si="3"/>
        <v>1</v>
      </c>
      <c r="G10" s="15">
        <f t="shared" ca="1" si="7"/>
        <v>0</v>
      </c>
      <c r="H10" s="26">
        <v>0.11</v>
      </c>
      <c r="I10" s="26"/>
      <c r="J10" s="15">
        <f t="shared" ca="1" si="8"/>
        <v>0</v>
      </c>
      <c r="K10" s="12">
        <f t="shared" ref="K10:K73" ca="1" si="12">J10/O10</f>
        <v>0</v>
      </c>
      <c r="L10" s="13"/>
      <c r="M10" s="15">
        <f t="shared" ca="1" si="9"/>
        <v>0.11</v>
      </c>
      <c r="N10" s="19">
        <f t="shared" si="4"/>
        <v>4</v>
      </c>
      <c r="O10" s="15">
        <f t="shared" si="5"/>
        <v>0.28000000000000003</v>
      </c>
      <c r="P10" s="15">
        <f t="shared" ca="1" si="10"/>
        <v>0</v>
      </c>
      <c r="Q10" s="15">
        <f t="shared" ref="Q10:Q73" si="13">Q9+H10</f>
        <v>0.18</v>
      </c>
      <c r="R10" s="15">
        <f t="shared" ref="R10:R73" si="14">R9+I10</f>
        <v>0</v>
      </c>
      <c r="S10" s="15">
        <f t="shared" ref="S10:S73" ca="1" si="15">S9+M10</f>
        <v>0.12</v>
      </c>
      <c r="T10" s="7"/>
      <c r="U10" s="251">
        <f t="shared" si="6"/>
        <v>0.5</v>
      </c>
      <c r="Y10" s="7"/>
      <c r="Z10" s="7"/>
      <c r="AA10" s="7"/>
      <c r="AB10" s="7"/>
      <c r="AC10" s="7"/>
      <c r="AD10" s="7"/>
      <c r="AE10" s="7"/>
      <c r="AF10" s="7"/>
      <c r="AG10" s="7"/>
      <c r="AH10" s="7"/>
      <c r="AI10" s="7"/>
      <c r="AJ10" s="7"/>
      <c r="AK10" s="7"/>
      <c r="AL10" s="7"/>
      <c r="AM10" s="7"/>
      <c r="AN10" s="7"/>
      <c r="AO10" s="7"/>
      <c r="AP10" s="7"/>
      <c r="AQ10" s="7"/>
    </row>
    <row r="11" spans="1:53" x14ac:dyDescent="0.2">
      <c r="A11" s="60">
        <f t="shared" si="11"/>
        <v>39936</v>
      </c>
      <c r="B11" s="36">
        <v>49.783999999999999</v>
      </c>
      <c r="C11" s="61">
        <f t="shared" si="0"/>
        <v>1</v>
      </c>
      <c r="D11" s="11">
        <f t="shared" ca="1" si="1"/>
        <v>0</v>
      </c>
      <c r="E11" s="93" t="str">
        <f t="shared" si="2"/>
        <v>Uncut</v>
      </c>
      <c r="F11" s="94">
        <f t="shared" si="3"/>
        <v>1</v>
      </c>
      <c r="G11" s="15">
        <f t="shared" ca="1" si="7"/>
        <v>0</v>
      </c>
      <c r="H11" s="26">
        <v>0</v>
      </c>
      <c r="I11" s="26"/>
      <c r="J11" s="15">
        <f t="shared" ca="1" si="8"/>
        <v>0</v>
      </c>
      <c r="K11" s="12">
        <f t="shared" ca="1" si="12"/>
        <v>0</v>
      </c>
      <c r="L11" s="13"/>
      <c r="M11" s="15">
        <f t="shared" ca="1" si="9"/>
        <v>0</v>
      </c>
      <c r="N11" s="19">
        <f t="shared" si="4"/>
        <v>4</v>
      </c>
      <c r="O11" s="15">
        <f t="shared" si="5"/>
        <v>0.28000000000000003</v>
      </c>
      <c r="P11" s="15">
        <f t="shared" ca="1" si="10"/>
        <v>0</v>
      </c>
      <c r="Q11" s="15">
        <f t="shared" si="13"/>
        <v>0.18</v>
      </c>
      <c r="R11" s="15">
        <f t="shared" si="14"/>
        <v>0</v>
      </c>
      <c r="S11" s="15">
        <f t="shared" ca="1" si="15"/>
        <v>0.12</v>
      </c>
      <c r="T11" s="7"/>
      <c r="U11" s="251">
        <f t="shared" si="6"/>
        <v>0.5</v>
      </c>
      <c r="Y11" s="7"/>
      <c r="Z11" s="7"/>
      <c r="AA11" s="7"/>
      <c r="AB11" s="7"/>
      <c r="AC11" s="7"/>
      <c r="AD11" s="7"/>
      <c r="AE11" s="7"/>
      <c r="AF11" s="7"/>
      <c r="AG11" s="7"/>
      <c r="AH11" s="7"/>
      <c r="AI11" s="7"/>
      <c r="AJ11" s="7"/>
      <c r="AK11" s="7"/>
      <c r="AL11" s="7"/>
      <c r="AM11" s="7"/>
      <c r="AN11" s="7"/>
      <c r="AO11" s="7"/>
      <c r="AP11" s="7"/>
      <c r="AQ11" s="7"/>
    </row>
    <row r="12" spans="1:53" x14ac:dyDescent="0.2">
      <c r="A12" s="60">
        <f t="shared" si="11"/>
        <v>39937</v>
      </c>
      <c r="B12" s="36">
        <v>40.564</v>
      </c>
      <c r="C12" s="61">
        <f t="shared" si="0"/>
        <v>1</v>
      </c>
      <c r="D12" s="11">
        <f t="shared" ca="1" si="1"/>
        <v>0</v>
      </c>
      <c r="E12" s="93" t="str">
        <f t="shared" si="2"/>
        <v>Uncut</v>
      </c>
      <c r="F12" s="94">
        <f t="shared" si="3"/>
        <v>1</v>
      </c>
      <c r="G12" s="15">
        <f t="shared" ca="1" si="7"/>
        <v>0</v>
      </c>
      <c r="H12" s="26">
        <v>0</v>
      </c>
      <c r="I12" s="26"/>
      <c r="J12" s="15">
        <f t="shared" ca="1" si="8"/>
        <v>0</v>
      </c>
      <c r="K12" s="12">
        <f t="shared" ca="1" si="12"/>
        <v>0</v>
      </c>
      <c r="L12" s="13"/>
      <c r="M12" s="15">
        <f t="shared" ca="1" si="9"/>
        <v>0</v>
      </c>
      <c r="N12" s="19">
        <f t="shared" si="4"/>
        <v>4.7619047619047619</v>
      </c>
      <c r="O12" s="15">
        <f t="shared" si="5"/>
        <v>0.34857142857142859</v>
      </c>
      <c r="P12" s="15">
        <f t="shared" ca="1" si="10"/>
        <v>0</v>
      </c>
      <c r="Q12" s="15">
        <f t="shared" si="13"/>
        <v>0.18</v>
      </c>
      <c r="R12" s="15">
        <f t="shared" si="14"/>
        <v>0</v>
      </c>
      <c r="S12" s="15">
        <f t="shared" ca="1" si="15"/>
        <v>0.12</v>
      </c>
      <c r="T12" s="7"/>
      <c r="U12" s="251">
        <f t="shared" si="6"/>
        <v>0.5</v>
      </c>
      <c r="Y12" s="7"/>
      <c r="Z12" s="7"/>
      <c r="AA12" s="7"/>
      <c r="AB12" s="7"/>
      <c r="AC12" s="7"/>
      <c r="AD12" s="7"/>
      <c r="AE12" s="7"/>
      <c r="AF12" s="7"/>
      <c r="AG12" s="7"/>
      <c r="AH12" s="7"/>
      <c r="AI12" s="7"/>
      <c r="AJ12" s="7"/>
      <c r="AK12" s="7"/>
      <c r="AL12" s="7"/>
      <c r="AM12" s="7"/>
      <c r="AN12" s="7"/>
      <c r="AO12" s="7"/>
      <c r="AP12" s="7"/>
      <c r="AQ12" s="7"/>
    </row>
    <row r="13" spans="1:53" x14ac:dyDescent="0.2">
      <c r="A13" s="60">
        <f t="shared" si="11"/>
        <v>39938</v>
      </c>
      <c r="B13" s="36">
        <v>62.905999999999999</v>
      </c>
      <c r="C13" s="61">
        <f t="shared" si="0"/>
        <v>1</v>
      </c>
      <c r="D13" s="11">
        <f t="shared" ca="1" si="1"/>
        <v>0.02</v>
      </c>
      <c r="E13" s="93" t="str">
        <f t="shared" si="2"/>
        <v>Uncut</v>
      </c>
      <c r="F13" s="94">
        <f t="shared" si="3"/>
        <v>1</v>
      </c>
      <c r="G13" s="15">
        <f t="shared" ca="1" si="7"/>
        <v>0.02</v>
      </c>
      <c r="H13" s="26">
        <v>0</v>
      </c>
      <c r="I13" s="26"/>
      <c r="J13" s="15">
        <f t="shared" ca="1" si="8"/>
        <v>0.02</v>
      </c>
      <c r="K13" s="12">
        <f t="shared" ca="1" si="12"/>
        <v>4.7945205479452052E-2</v>
      </c>
      <c r="L13" s="13"/>
      <c r="M13" s="15">
        <f t="shared" ca="1" si="9"/>
        <v>0</v>
      </c>
      <c r="N13" s="19">
        <f t="shared" si="4"/>
        <v>5.5238095238095237</v>
      </c>
      <c r="O13" s="15">
        <f t="shared" si="5"/>
        <v>0.41714285714285715</v>
      </c>
      <c r="P13" s="15">
        <f t="shared" ca="1" si="10"/>
        <v>0.02</v>
      </c>
      <c r="Q13" s="15">
        <f t="shared" si="13"/>
        <v>0.18</v>
      </c>
      <c r="R13" s="15">
        <f t="shared" si="14"/>
        <v>0</v>
      </c>
      <c r="S13" s="15">
        <f t="shared" ca="1" si="15"/>
        <v>0.12</v>
      </c>
      <c r="T13" s="7"/>
      <c r="U13" s="251">
        <f t="shared" si="6"/>
        <v>0.5</v>
      </c>
      <c r="Y13" s="7"/>
      <c r="Z13" s="7"/>
      <c r="AA13" s="7"/>
      <c r="AB13" s="7"/>
      <c r="AC13" s="7"/>
      <c r="AD13" s="7"/>
      <c r="AE13" s="7"/>
      <c r="AF13" s="7"/>
      <c r="AG13" s="7"/>
      <c r="AH13" s="7"/>
      <c r="AI13" s="7"/>
      <c r="AJ13" s="7"/>
      <c r="AK13" s="7"/>
      <c r="AL13" s="7"/>
      <c r="AM13" s="7"/>
      <c r="AN13" s="7"/>
      <c r="AO13" s="7"/>
      <c r="AP13" s="7"/>
      <c r="AQ13" s="7"/>
    </row>
    <row r="14" spans="1:53" x14ac:dyDescent="0.2">
      <c r="A14" s="60">
        <f t="shared" si="11"/>
        <v>39939</v>
      </c>
      <c r="B14" s="36">
        <v>72.608000000000004</v>
      </c>
      <c r="C14" s="61">
        <f t="shared" si="0"/>
        <v>1</v>
      </c>
      <c r="D14" s="11">
        <f t="shared" ca="1" si="1"/>
        <v>0.03</v>
      </c>
      <c r="E14" s="93" t="str">
        <f t="shared" si="2"/>
        <v>Uncut</v>
      </c>
      <c r="F14" s="94">
        <f t="shared" si="3"/>
        <v>1</v>
      </c>
      <c r="G14" s="15">
        <f t="shared" ca="1" si="7"/>
        <v>0.03</v>
      </c>
      <c r="H14" s="26">
        <v>0</v>
      </c>
      <c r="I14" s="26"/>
      <c r="J14" s="15">
        <f t="shared" ca="1" si="8"/>
        <v>0.05</v>
      </c>
      <c r="K14" s="12">
        <f t="shared" ca="1" si="12"/>
        <v>0.10294117647058824</v>
      </c>
      <c r="L14" s="13"/>
      <c r="M14" s="15">
        <f t="shared" ca="1" si="9"/>
        <v>0</v>
      </c>
      <c r="N14" s="19">
        <f t="shared" si="4"/>
        <v>6.2857142857142856</v>
      </c>
      <c r="O14" s="15">
        <f t="shared" si="5"/>
        <v>0.48571428571428571</v>
      </c>
      <c r="P14" s="15">
        <f t="shared" ca="1" si="10"/>
        <v>0.05</v>
      </c>
      <c r="Q14" s="15">
        <f t="shared" si="13"/>
        <v>0.18</v>
      </c>
      <c r="R14" s="15">
        <f t="shared" si="14"/>
        <v>0</v>
      </c>
      <c r="S14" s="15">
        <f t="shared" ca="1" si="15"/>
        <v>0.12</v>
      </c>
      <c r="T14" s="7"/>
      <c r="U14" s="251">
        <f t="shared" si="6"/>
        <v>0.5</v>
      </c>
      <c r="Y14" s="7"/>
      <c r="Z14" s="7"/>
      <c r="AA14" s="7"/>
      <c r="AB14" s="7"/>
      <c r="AC14" s="7"/>
      <c r="AD14" s="7"/>
      <c r="AE14" s="7"/>
      <c r="AF14" s="7"/>
      <c r="AG14" s="7"/>
      <c r="AH14" s="7"/>
      <c r="AI14" s="7"/>
      <c r="AJ14" s="7"/>
      <c r="AK14" s="7"/>
      <c r="AL14" s="7"/>
      <c r="AM14" s="7"/>
      <c r="AN14" s="7"/>
      <c r="AO14" s="7"/>
      <c r="AP14" s="7"/>
      <c r="AQ14" s="7"/>
    </row>
    <row r="15" spans="1:53" x14ac:dyDescent="0.2">
      <c r="A15" s="60">
        <f t="shared" si="11"/>
        <v>39940</v>
      </c>
      <c r="B15" s="36">
        <v>77.575999999999993</v>
      </c>
      <c r="C15" s="61">
        <f t="shared" si="0"/>
        <v>1</v>
      </c>
      <c r="D15" s="11">
        <f t="shared" ca="1" si="1"/>
        <v>0.03</v>
      </c>
      <c r="E15" s="93" t="str">
        <f t="shared" si="2"/>
        <v>Uncut</v>
      </c>
      <c r="F15" s="94">
        <f t="shared" si="3"/>
        <v>1</v>
      </c>
      <c r="G15" s="15">
        <f t="shared" ca="1" si="7"/>
        <v>0.03</v>
      </c>
      <c r="H15" s="26">
        <v>0.04</v>
      </c>
      <c r="I15" s="26"/>
      <c r="J15" s="15">
        <f t="shared" ca="1" si="8"/>
        <v>0.04</v>
      </c>
      <c r="K15" s="12">
        <f t="shared" ca="1" si="12"/>
        <v>7.2164948453608255E-2</v>
      </c>
      <c r="L15" s="13"/>
      <c r="M15" s="15">
        <f t="shared" ca="1" si="9"/>
        <v>0</v>
      </c>
      <c r="N15" s="19">
        <f t="shared" si="4"/>
        <v>7.0476190476190474</v>
      </c>
      <c r="O15" s="15">
        <f t="shared" si="5"/>
        <v>0.55428571428571427</v>
      </c>
      <c r="P15" s="15">
        <f t="shared" ca="1" si="10"/>
        <v>0.08</v>
      </c>
      <c r="Q15" s="15">
        <f t="shared" si="13"/>
        <v>0.22</v>
      </c>
      <c r="R15" s="15">
        <f t="shared" si="14"/>
        <v>0</v>
      </c>
      <c r="S15" s="15">
        <f t="shared" ca="1" si="15"/>
        <v>0.12</v>
      </c>
      <c r="T15" s="7"/>
      <c r="U15" s="251">
        <f t="shared" si="6"/>
        <v>0.5</v>
      </c>
      <c r="Y15" s="7"/>
      <c r="Z15" s="7"/>
      <c r="AA15" s="7"/>
      <c r="AB15" s="7"/>
      <c r="AC15" s="7"/>
      <c r="AD15" s="7"/>
      <c r="AE15" s="7"/>
      <c r="AF15" s="7"/>
      <c r="AG15" s="7"/>
      <c r="AH15" s="7"/>
      <c r="AI15" s="7"/>
      <c r="AJ15" s="7"/>
      <c r="AK15" s="7"/>
      <c r="AL15" s="7"/>
      <c r="AM15" s="7"/>
      <c r="AN15" s="7"/>
      <c r="AO15" s="7"/>
      <c r="AP15" s="7"/>
      <c r="AQ15" s="7"/>
    </row>
    <row r="16" spans="1:53" x14ac:dyDescent="0.2">
      <c r="A16" s="60">
        <f t="shared" si="11"/>
        <v>39941</v>
      </c>
      <c r="B16" s="36">
        <v>71.563999999999993</v>
      </c>
      <c r="C16" s="61">
        <f t="shared" si="0"/>
        <v>1</v>
      </c>
      <c r="D16" s="11">
        <f t="shared" ca="1" si="1"/>
        <v>0.03</v>
      </c>
      <c r="E16" s="93" t="str">
        <f t="shared" si="2"/>
        <v>Uncut</v>
      </c>
      <c r="F16" s="94">
        <f t="shared" si="3"/>
        <v>1</v>
      </c>
      <c r="G16" s="15">
        <f t="shared" ca="1" si="7"/>
        <v>0.03</v>
      </c>
      <c r="H16" s="26">
        <v>0.1</v>
      </c>
      <c r="I16" s="26"/>
      <c r="J16" s="15">
        <f t="shared" ca="1" si="8"/>
        <v>0</v>
      </c>
      <c r="K16" s="12">
        <f t="shared" ca="1" si="12"/>
        <v>0</v>
      </c>
      <c r="L16" s="13"/>
      <c r="M16" s="15">
        <f t="shared" ca="1" si="9"/>
        <v>0.03</v>
      </c>
      <c r="N16" s="19">
        <f t="shared" si="4"/>
        <v>7.8095238095238093</v>
      </c>
      <c r="O16" s="15">
        <f t="shared" si="5"/>
        <v>0.62285714285714278</v>
      </c>
      <c r="P16" s="15">
        <f t="shared" ca="1" si="10"/>
        <v>0.11</v>
      </c>
      <c r="Q16" s="15">
        <f t="shared" si="13"/>
        <v>0.32</v>
      </c>
      <c r="R16" s="15">
        <f t="shared" si="14"/>
        <v>0</v>
      </c>
      <c r="S16" s="15">
        <f t="shared" ca="1" si="15"/>
        <v>0.15</v>
      </c>
      <c r="T16" s="7"/>
      <c r="U16" s="251">
        <f t="shared" si="6"/>
        <v>0.5</v>
      </c>
      <c r="Y16" s="7"/>
      <c r="Z16" s="7"/>
      <c r="AA16" s="7"/>
      <c r="AB16" s="7"/>
      <c r="AC16" s="7"/>
      <c r="AD16" s="7"/>
      <c r="AE16" s="7"/>
      <c r="AF16" s="7"/>
      <c r="AG16" s="7"/>
      <c r="AH16" s="7"/>
      <c r="AI16" s="7"/>
      <c r="AJ16" s="7"/>
      <c r="AK16" s="7"/>
      <c r="AL16" s="7"/>
      <c r="AM16" s="7"/>
      <c r="AN16" s="7"/>
      <c r="AO16" s="7"/>
      <c r="AP16" s="7"/>
      <c r="AQ16" s="7"/>
    </row>
    <row r="17" spans="1:68" x14ac:dyDescent="0.2">
      <c r="A17" s="60">
        <f t="shared" si="11"/>
        <v>39942</v>
      </c>
      <c r="B17" s="36">
        <v>63.968000000000004</v>
      </c>
      <c r="C17" s="61">
        <f t="shared" si="0"/>
        <v>1</v>
      </c>
      <c r="D17" s="11">
        <f t="shared" ca="1" si="1"/>
        <v>0.02</v>
      </c>
      <c r="E17" s="93" t="str">
        <f t="shared" si="2"/>
        <v>Uncut</v>
      </c>
      <c r="F17" s="94">
        <f t="shared" si="3"/>
        <v>1</v>
      </c>
      <c r="G17" s="15">
        <f t="shared" ca="1" si="7"/>
        <v>0.02</v>
      </c>
      <c r="H17" s="26">
        <v>0</v>
      </c>
      <c r="I17" s="26"/>
      <c r="J17" s="15">
        <f t="shared" ca="1" si="8"/>
        <v>0.02</v>
      </c>
      <c r="K17" s="12">
        <f t="shared" ca="1" si="12"/>
        <v>2.8000000000000001E-2</v>
      </c>
      <c r="L17" s="13"/>
      <c r="M17" s="15">
        <f t="shared" ca="1" si="9"/>
        <v>0</v>
      </c>
      <c r="N17" s="19">
        <f t="shared" si="4"/>
        <v>8.5714285714285712</v>
      </c>
      <c r="O17" s="15">
        <f t="shared" si="5"/>
        <v>0.7142857142857143</v>
      </c>
      <c r="P17" s="15">
        <f t="shared" ca="1" si="10"/>
        <v>0.13</v>
      </c>
      <c r="Q17" s="15">
        <f t="shared" si="13"/>
        <v>0.32</v>
      </c>
      <c r="R17" s="15">
        <f t="shared" si="14"/>
        <v>0</v>
      </c>
      <c r="S17" s="15">
        <f t="shared" ca="1" si="15"/>
        <v>0.15</v>
      </c>
      <c r="T17" s="7"/>
      <c r="U17" s="251">
        <f t="shared" si="6"/>
        <v>0.5</v>
      </c>
      <c r="Y17" s="7"/>
      <c r="Z17" s="7"/>
      <c r="AA17" s="7"/>
      <c r="AB17" s="7"/>
      <c r="AC17" s="7"/>
      <c r="AD17" s="7"/>
      <c r="AE17" s="7"/>
      <c r="AF17" s="7"/>
      <c r="AG17" s="7"/>
      <c r="AH17" s="7"/>
      <c r="AI17" s="7"/>
      <c r="AJ17" s="7"/>
      <c r="AK17" s="7"/>
      <c r="AL17" s="7"/>
      <c r="AM17" s="7"/>
      <c r="AN17" s="7"/>
      <c r="AO17" s="7"/>
      <c r="AP17" s="7"/>
      <c r="AQ17" s="7"/>
    </row>
    <row r="18" spans="1:68" x14ac:dyDescent="0.2">
      <c r="A18" s="60">
        <f t="shared" si="11"/>
        <v>39943</v>
      </c>
      <c r="B18" s="36">
        <v>53.293999999999997</v>
      </c>
      <c r="C18" s="61">
        <f t="shared" si="0"/>
        <v>2</v>
      </c>
      <c r="D18" s="11">
        <f t="shared" ca="1" si="1"/>
        <v>0.02</v>
      </c>
      <c r="E18" s="93" t="str">
        <f t="shared" si="2"/>
        <v>Uncut</v>
      </c>
      <c r="F18" s="94">
        <f t="shared" si="3"/>
        <v>1</v>
      </c>
      <c r="G18" s="15">
        <f t="shared" ca="1" si="7"/>
        <v>0.02</v>
      </c>
      <c r="H18" s="26">
        <v>0</v>
      </c>
      <c r="I18" s="26"/>
      <c r="J18" s="15">
        <f t="shared" ca="1" si="8"/>
        <v>0.04</v>
      </c>
      <c r="K18" s="12">
        <f t="shared" ca="1" si="12"/>
        <v>4.9180327868852465E-2</v>
      </c>
      <c r="L18" s="13"/>
      <c r="M18" s="15">
        <f t="shared" ca="1" si="9"/>
        <v>0</v>
      </c>
      <c r="N18" s="19">
        <f t="shared" si="4"/>
        <v>9.3333333333333321</v>
      </c>
      <c r="O18" s="15">
        <f t="shared" si="5"/>
        <v>0.81333333333333324</v>
      </c>
      <c r="P18" s="15">
        <f t="shared" ca="1" si="10"/>
        <v>0.15</v>
      </c>
      <c r="Q18" s="15">
        <f t="shared" si="13"/>
        <v>0.32</v>
      </c>
      <c r="R18" s="15">
        <f t="shared" si="14"/>
        <v>0</v>
      </c>
      <c r="S18" s="15">
        <f t="shared" ca="1" si="15"/>
        <v>0.15</v>
      </c>
      <c r="T18" s="7"/>
      <c r="U18" s="251">
        <f t="shared" si="6"/>
        <v>0.5</v>
      </c>
      <c r="Y18" s="7"/>
      <c r="Z18" s="7"/>
      <c r="AA18" s="7"/>
      <c r="AB18" s="7"/>
      <c r="AC18" s="7"/>
      <c r="AD18" s="7"/>
      <c r="AE18" s="7"/>
      <c r="AF18" s="7"/>
      <c r="AG18" s="7"/>
      <c r="AH18" s="7"/>
      <c r="AI18" s="7"/>
      <c r="AJ18" s="7"/>
      <c r="AK18" s="7"/>
      <c r="AL18" s="7"/>
      <c r="AM18" s="7"/>
      <c r="AN18" s="7"/>
      <c r="AO18" s="7"/>
      <c r="AP18" s="7"/>
      <c r="AQ18" s="7"/>
    </row>
    <row r="19" spans="1:68" x14ac:dyDescent="0.2">
      <c r="A19" s="60">
        <f t="shared" si="11"/>
        <v>39944</v>
      </c>
      <c r="B19" s="36">
        <v>54.59</v>
      </c>
      <c r="C19" s="61">
        <f t="shared" si="0"/>
        <v>2</v>
      </c>
      <c r="D19" s="11">
        <f t="shared" ca="1" si="1"/>
        <v>0.02</v>
      </c>
      <c r="E19" s="93" t="str">
        <f t="shared" si="2"/>
        <v>Uncut</v>
      </c>
      <c r="F19" s="94">
        <f t="shared" si="3"/>
        <v>1</v>
      </c>
      <c r="G19" s="15">
        <f t="shared" ca="1" si="7"/>
        <v>0.02</v>
      </c>
      <c r="H19" s="26">
        <v>0</v>
      </c>
      <c r="I19" s="26"/>
      <c r="J19" s="15">
        <f t="shared" ca="1" si="8"/>
        <v>0.06</v>
      </c>
      <c r="K19" s="12">
        <f t="shared" ca="1" si="12"/>
        <v>6.5762004175365346E-2</v>
      </c>
      <c r="L19" s="13"/>
      <c r="M19" s="15">
        <f t="shared" ca="1" si="9"/>
        <v>0</v>
      </c>
      <c r="N19" s="19">
        <f t="shared" si="4"/>
        <v>10.095238095238095</v>
      </c>
      <c r="O19" s="15">
        <f t="shared" si="5"/>
        <v>0.9123809523809524</v>
      </c>
      <c r="P19" s="15">
        <f t="shared" ca="1" si="10"/>
        <v>0.16999999999999998</v>
      </c>
      <c r="Q19" s="15">
        <f t="shared" si="13"/>
        <v>0.32</v>
      </c>
      <c r="R19" s="15">
        <f t="shared" si="14"/>
        <v>0</v>
      </c>
      <c r="S19" s="15">
        <f t="shared" ca="1" si="15"/>
        <v>0.15</v>
      </c>
      <c r="T19" s="7"/>
      <c r="U19" s="251">
        <f t="shared" si="6"/>
        <v>0.5</v>
      </c>
      <c r="Y19" s="7"/>
      <c r="Z19" s="7"/>
      <c r="AA19" s="7"/>
      <c r="AB19" s="7"/>
      <c r="AC19" s="7"/>
      <c r="AD19" s="7"/>
      <c r="AE19" s="7"/>
      <c r="AF19" s="7"/>
      <c r="AG19" s="7"/>
      <c r="AH19" s="7"/>
      <c r="AI19" s="7"/>
      <c r="AJ19" s="7"/>
      <c r="AK19" s="7"/>
      <c r="AL19" s="7"/>
      <c r="AM19" s="7"/>
      <c r="AN19" s="7"/>
      <c r="AO19" s="7"/>
      <c r="AP19" s="7"/>
      <c r="AQ19" s="7"/>
    </row>
    <row r="20" spans="1:68" x14ac:dyDescent="0.2">
      <c r="A20" s="60">
        <f t="shared" si="11"/>
        <v>39945</v>
      </c>
      <c r="B20" s="36">
        <v>61.052</v>
      </c>
      <c r="C20" s="61">
        <f t="shared" si="0"/>
        <v>2</v>
      </c>
      <c r="D20" s="11">
        <f t="shared" ca="1" si="1"/>
        <v>0.03</v>
      </c>
      <c r="E20" s="93" t="str">
        <f t="shared" si="2"/>
        <v>Uncut</v>
      </c>
      <c r="F20" s="94">
        <f t="shared" si="3"/>
        <v>1</v>
      </c>
      <c r="G20" s="15">
        <f t="shared" ca="1" si="7"/>
        <v>0.03</v>
      </c>
      <c r="H20" s="26">
        <v>0</v>
      </c>
      <c r="I20" s="26"/>
      <c r="J20" s="15">
        <f t="shared" ca="1" si="8"/>
        <v>0.09</v>
      </c>
      <c r="K20" s="12">
        <f t="shared" ca="1" si="12"/>
        <v>8.8983050847457612E-2</v>
      </c>
      <c r="L20" s="13"/>
      <c r="M20" s="15">
        <f t="shared" ca="1" si="9"/>
        <v>0</v>
      </c>
      <c r="N20" s="19">
        <f t="shared" si="4"/>
        <v>10.857142857142858</v>
      </c>
      <c r="O20" s="15">
        <f t="shared" si="5"/>
        <v>1.0114285714285716</v>
      </c>
      <c r="P20" s="15">
        <f t="shared" ca="1" si="10"/>
        <v>0.19999999999999998</v>
      </c>
      <c r="Q20" s="15">
        <f t="shared" si="13"/>
        <v>0.32</v>
      </c>
      <c r="R20" s="15">
        <f t="shared" si="14"/>
        <v>0</v>
      </c>
      <c r="S20" s="15">
        <f t="shared" ca="1" si="15"/>
        <v>0.15</v>
      </c>
      <c r="T20" s="7"/>
      <c r="U20" s="251">
        <f t="shared" si="6"/>
        <v>0.5</v>
      </c>
      <c r="Y20" s="7"/>
      <c r="Z20" s="7"/>
      <c r="AA20" s="7"/>
      <c r="AB20" s="7"/>
      <c r="AC20" s="7"/>
      <c r="AD20" s="7"/>
      <c r="AE20" s="7"/>
      <c r="AF20" s="7"/>
      <c r="AG20" s="7"/>
      <c r="AH20" s="7"/>
      <c r="AI20" s="7"/>
      <c r="AJ20" s="7"/>
      <c r="AK20" s="7"/>
      <c r="AL20" s="7"/>
      <c r="AM20" s="7"/>
      <c r="AN20" s="7"/>
      <c r="AO20" s="7"/>
      <c r="AP20" s="7"/>
      <c r="AQ20" s="7"/>
    </row>
    <row r="21" spans="1:68" x14ac:dyDescent="0.2">
      <c r="A21" s="60">
        <f t="shared" si="11"/>
        <v>39946</v>
      </c>
      <c r="B21" s="36">
        <v>49.64</v>
      </c>
      <c r="C21" s="61">
        <f t="shared" si="0"/>
        <v>2</v>
      </c>
      <c r="D21" s="11">
        <f t="shared" ca="1" si="1"/>
        <v>0</v>
      </c>
      <c r="E21" s="93" t="str">
        <f t="shared" si="2"/>
        <v>Uncut</v>
      </c>
      <c r="F21" s="94">
        <f t="shared" si="3"/>
        <v>1</v>
      </c>
      <c r="G21" s="15">
        <f t="shared" ca="1" si="7"/>
        <v>0</v>
      </c>
      <c r="H21" s="26">
        <v>0.05</v>
      </c>
      <c r="I21" s="26"/>
      <c r="J21" s="15">
        <f t="shared" ca="1" si="8"/>
        <v>3.9999999999999994E-2</v>
      </c>
      <c r="K21" s="12">
        <f t="shared" ca="1" si="12"/>
        <v>3.6020583190394494E-2</v>
      </c>
      <c r="L21" s="13"/>
      <c r="M21" s="15">
        <f t="shared" ca="1" si="9"/>
        <v>0</v>
      </c>
      <c r="N21" s="19">
        <f t="shared" si="4"/>
        <v>11.61904761904762</v>
      </c>
      <c r="O21" s="15">
        <f t="shared" si="5"/>
        <v>1.1104761904761908</v>
      </c>
      <c r="P21" s="15">
        <f t="shared" ca="1" si="10"/>
        <v>0.19999999999999998</v>
      </c>
      <c r="Q21" s="15">
        <f t="shared" si="13"/>
        <v>0.37</v>
      </c>
      <c r="R21" s="15">
        <f t="shared" si="14"/>
        <v>0</v>
      </c>
      <c r="S21" s="15">
        <f t="shared" ca="1" si="15"/>
        <v>0.15</v>
      </c>
      <c r="T21" s="7"/>
      <c r="U21" s="251">
        <f t="shared" si="6"/>
        <v>0.5</v>
      </c>
      <c r="Y21" s="7"/>
      <c r="Z21" s="7"/>
      <c r="AA21" s="7"/>
      <c r="AB21" s="7"/>
      <c r="AC21" s="7"/>
      <c r="AD21" s="7"/>
      <c r="AE21" s="7"/>
      <c r="AF21" s="7"/>
      <c r="AG21" s="7"/>
      <c r="AH21" s="7"/>
      <c r="AI21" s="7"/>
      <c r="AJ21" s="7"/>
      <c r="AK21" s="7"/>
      <c r="AL21" s="7"/>
      <c r="AM21" s="7"/>
      <c r="AN21" s="7"/>
      <c r="AO21" s="7"/>
      <c r="AP21" s="7"/>
      <c r="AQ21" s="7"/>
    </row>
    <row r="22" spans="1:68" x14ac:dyDescent="0.2">
      <c r="A22" s="60">
        <f t="shared" si="11"/>
        <v>39947</v>
      </c>
      <c r="B22" s="36">
        <v>59.198</v>
      </c>
      <c r="C22" s="61">
        <f t="shared" si="0"/>
        <v>2</v>
      </c>
      <c r="D22" s="11">
        <f t="shared" ca="1" si="1"/>
        <v>0.02</v>
      </c>
      <c r="E22" s="93" t="str">
        <f t="shared" si="2"/>
        <v>Uncut</v>
      </c>
      <c r="F22" s="94">
        <f t="shared" si="3"/>
        <v>1</v>
      </c>
      <c r="G22" s="15">
        <f t="shared" ca="1" si="7"/>
        <v>0.02</v>
      </c>
      <c r="H22" s="26">
        <v>0</v>
      </c>
      <c r="I22" s="26"/>
      <c r="J22" s="15">
        <f t="shared" ca="1" si="8"/>
        <v>0.06</v>
      </c>
      <c r="K22" s="12">
        <f t="shared" ca="1" si="12"/>
        <v>4.9141965678627123E-2</v>
      </c>
      <c r="L22" s="13"/>
      <c r="M22" s="15">
        <f t="shared" ca="1" si="9"/>
        <v>0</v>
      </c>
      <c r="N22" s="19">
        <f t="shared" si="4"/>
        <v>12.380952380952383</v>
      </c>
      <c r="O22" s="15">
        <f t="shared" si="5"/>
        <v>1.2209523809523815</v>
      </c>
      <c r="P22" s="15">
        <f t="shared" ca="1" si="10"/>
        <v>0.21999999999999997</v>
      </c>
      <c r="Q22" s="15">
        <f t="shared" si="13"/>
        <v>0.37</v>
      </c>
      <c r="R22" s="15">
        <f t="shared" si="14"/>
        <v>0</v>
      </c>
      <c r="S22" s="15">
        <f t="shared" ca="1" si="15"/>
        <v>0.15</v>
      </c>
      <c r="T22" s="7"/>
      <c r="U22" s="251">
        <f t="shared" si="6"/>
        <v>0.5</v>
      </c>
      <c r="Y22" s="7"/>
      <c r="Z22" s="7"/>
      <c r="AA22" s="7"/>
      <c r="AB22" s="7"/>
      <c r="AC22" s="7"/>
      <c r="AD22" s="7"/>
      <c r="AE22" s="7"/>
      <c r="AF22" s="7"/>
      <c r="AG22" s="7"/>
      <c r="AH22" s="7"/>
      <c r="AI22" s="7"/>
      <c r="AJ22" s="7"/>
      <c r="AK22" s="7"/>
      <c r="AL22" s="7"/>
      <c r="AM22" s="7"/>
      <c r="AN22" s="7"/>
      <c r="AO22" s="7"/>
      <c r="AP22" s="7"/>
      <c r="AQ22" s="7"/>
    </row>
    <row r="23" spans="1:68" x14ac:dyDescent="0.2">
      <c r="A23" s="60">
        <f t="shared" si="11"/>
        <v>39948</v>
      </c>
      <c r="B23" s="36">
        <v>58.783999999999999</v>
      </c>
      <c r="C23" s="61">
        <f t="shared" si="0"/>
        <v>2</v>
      </c>
      <c r="D23" s="11">
        <f t="shared" ca="1" si="1"/>
        <v>0.02</v>
      </c>
      <c r="E23" s="93" t="str">
        <f t="shared" si="2"/>
        <v>Uncut</v>
      </c>
      <c r="F23" s="94">
        <f t="shared" si="3"/>
        <v>1</v>
      </c>
      <c r="G23" s="15">
        <f t="shared" ca="1" si="7"/>
        <v>0.02</v>
      </c>
      <c r="H23" s="26">
        <v>0</v>
      </c>
      <c r="I23" s="26"/>
      <c r="J23" s="15">
        <f t="shared" ca="1" si="8"/>
        <v>0.08</v>
      </c>
      <c r="K23" s="12">
        <f t="shared" ca="1" si="12"/>
        <v>5.9574468085106358E-2</v>
      </c>
      <c r="L23" s="13"/>
      <c r="M23" s="15">
        <f t="shared" ca="1" si="9"/>
        <v>0</v>
      </c>
      <c r="N23" s="19">
        <f t="shared" si="4"/>
        <v>13.142857142857146</v>
      </c>
      <c r="O23" s="15">
        <f t="shared" si="5"/>
        <v>1.3428571428571434</v>
      </c>
      <c r="P23" s="15">
        <f t="shared" ca="1" si="10"/>
        <v>0.23999999999999996</v>
      </c>
      <c r="Q23" s="15">
        <f t="shared" si="13"/>
        <v>0.37</v>
      </c>
      <c r="R23" s="15">
        <f t="shared" si="14"/>
        <v>0</v>
      </c>
      <c r="S23" s="15">
        <f t="shared" ca="1" si="15"/>
        <v>0.15</v>
      </c>
      <c r="T23" s="7"/>
      <c r="U23" s="251">
        <f t="shared" si="6"/>
        <v>0.5</v>
      </c>
      <c r="Y23" s="7"/>
      <c r="Z23" s="7"/>
      <c r="AA23" s="7"/>
      <c r="AB23" s="7"/>
      <c r="AC23" s="7"/>
      <c r="AD23" s="7"/>
      <c r="AE23" s="7"/>
      <c r="AF23" s="7"/>
      <c r="AG23" s="7"/>
      <c r="AH23" s="7"/>
      <c r="AI23" s="7"/>
      <c r="AJ23" s="7"/>
      <c r="AK23" s="7"/>
      <c r="AL23" s="7"/>
      <c r="AM23" s="7"/>
      <c r="AN23" s="7"/>
      <c r="AO23" s="7"/>
      <c r="AP23" s="7"/>
      <c r="AQ23" s="7"/>
    </row>
    <row r="24" spans="1:68" x14ac:dyDescent="0.2">
      <c r="A24" s="60">
        <f t="shared" si="11"/>
        <v>39949</v>
      </c>
      <c r="B24" s="36">
        <v>76.513999999999996</v>
      </c>
      <c r="C24" s="61">
        <f t="shared" si="0"/>
        <v>2</v>
      </c>
      <c r="D24" s="11">
        <f t="shared" ca="1" si="1"/>
        <v>0.04</v>
      </c>
      <c r="E24" s="93" t="str">
        <f t="shared" si="2"/>
        <v>Uncut</v>
      </c>
      <c r="F24" s="94">
        <f t="shared" si="3"/>
        <v>1</v>
      </c>
      <c r="G24" s="15">
        <f t="shared" ca="1" si="7"/>
        <v>0.04</v>
      </c>
      <c r="H24" s="26">
        <v>0</v>
      </c>
      <c r="I24" s="26"/>
      <c r="J24" s="15">
        <f t="shared" ca="1" si="8"/>
        <v>0.12</v>
      </c>
      <c r="K24" s="12">
        <f t="shared" ca="1" si="12"/>
        <v>8.1924577373211918E-2</v>
      </c>
      <c r="L24" s="13"/>
      <c r="M24" s="15">
        <f t="shared" ca="1" si="9"/>
        <v>0</v>
      </c>
      <c r="N24" s="19">
        <f t="shared" si="4"/>
        <v>13.904761904761909</v>
      </c>
      <c r="O24" s="15">
        <f t="shared" si="5"/>
        <v>1.4647619047619056</v>
      </c>
      <c r="P24" s="15">
        <f t="shared" ca="1" si="10"/>
        <v>0.27999999999999997</v>
      </c>
      <c r="Q24" s="15">
        <f t="shared" si="13"/>
        <v>0.37</v>
      </c>
      <c r="R24" s="15">
        <f t="shared" si="14"/>
        <v>0</v>
      </c>
      <c r="S24" s="15">
        <f t="shared" ca="1" si="15"/>
        <v>0.15</v>
      </c>
      <c r="T24" s="7"/>
      <c r="U24" s="251">
        <f t="shared" si="6"/>
        <v>0.5</v>
      </c>
      <c r="Y24" s="7"/>
      <c r="Z24" s="7"/>
      <c r="AA24" s="7"/>
      <c r="AB24" s="7"/>
      <c r="AC24" s="7"/>
      <c r="AD24" s="7"/>
      <c r="AE24" s="7"/>
      <c r="AF24" s="7"/>
      <c r="AG24" s="7"/>
      <c r="AH24" s="7"/>
      <c r="AI24" s="7"/>
      <c r="AJ24" s="7"/>
      <c r="AK24" s="7"/>
      <c r="AL24" s="7"/>
      <c r="AM24" s="7"/>
      <c r="AN24" s="7"/>
      <c r="AO24" s="7"/>
      <c r="AP24" s="7"/>
      <c r="AQ24" s="7"/>
    </row>
    <row r="25" spans="1:68" x14ac:dyDescent="0.2">
      <c r="A25" s="60">
        <f t="shared" si="11"/>
        <v>39950</v>
      </c>
      <c r="B25" s="36">
        <v>71.150000000000006</v>
      </c>
      <c r="C25" s="61">
        <f t="shared" si="0"/>
        <v>3</v>
      </c>
      <c r="D25" s="11">
        <f t="shared" ca="1" si="1"/>
        <v>0.06</v>
      </c>
      <c r="E25" s="93" t="str">
        <f t="shared" si="2"/>
        <v>Uncut</v>
      </c>
      <c r="F25" s="94">
        <f t="shared" si="3"/>
        <v>1</v>
      </c>
      <c r="G25" s="15">
        <f t="shared" ca="1" si="7"/>
        <v>0.06</v>
      </c>
      <c r="H25" s="26">
        <v>0</v>
      </c>
      <c r="I25" s="26"/>
      <c r="J25" s="15">
        <f t="shared" ca="1" si="8"/>
        <v>0.18</v>
      </c>
      <c r="K25" s="12">
        <f t="shared" ca="1" si="12"/>
        <v>0.11344537815126042</v>
      </c>
      <c r="L25" s="13"/>
      <c r="M25" s="15">
        <f t="shared" ca="1" si="9"/>
        <v>0</v>
      </c>
      <c r="N25" s="19">
        <f t="shared" si="4"/>
        <v>14.666666666666671</v>
      </c>
      <c r="O25" s="15">
        <f t="shared" si="5"/>
        <v>1.5866666666666678</v>
      </c>
      <c r="P25" s="15">
        <f t="shared" ca="1" si="10"/>
        <v>0.33999999999999997</v>
      </c>
      <c r="Q25" s="15">
        <f t="shared" si="13"/>
        <v>0.37</v>
      </c>
      <c r="R25" s="15">
        <f t="shared" si="14"/>
        <v>0</v>
      </c>
      <c r="S25" s="15">
        <f t="shared" ca="1" si="15"/>
        <v>0.15</v>
      </c>
      <c r="T25" s="7"/>
      <c r="U25" s="251">
        <f t="shared" si="6"/>
        <v>0.5</v>
      </c>
      <c r="Y25" s="7"/>
      <c r="Z25" s="7"/>
      <c r="AA25" s="7"/>
      <c r="AB25" s="7"/>
      <c r="AC25" s="7"/>
      <c r="AD25" s="7"/>
      <c r="AE25" s="7"/>
      <c r="AF25" s="7"/>
      <c r="AG25" s="7"/>
      <c r="AH25" s="7"/>
      <c r="AI25" s="7"/>
      <c r="AJ25" s="7"/>
      <c r="AK25" s="7"/>
      <c r="AL25" s="7"/>
      <c r="AM25" s="7"/>
      <c r="AN25" s="7"/>
      <c r="AO25" s="7"/>
      <c r="AP25" s="7"/>
      <c r="AQ25" s="7"/>
    </row>
    <row r="26" spans="1:68" x14ac:dyDescent="0.2">
      <c r="A26" s="60">
        <f t="shared" si="11"/>
        <v>39951</v>
      </c>
      <c r="B26" s="36">
        <v>75.739999999999995</v>
      </c>
      <c r="C26" s="61">
        <f t="shared" si="0"/>
        <v>3</v>
      </c>
      <c r="D26" s="11">
        <f t="shared" ca="1" si="1"/>
        <v>0.06</v>
      </c>
      <c r="E26" s="93" t="str">
        <f t="shared" si="2"/>
        <v>Uncut</v>
      </c>
      <c r="F26" s="94">
        <f t="shared" si="3"/>
        <v>1</v>
      </c>
      <c r="G26" s="15">
        <f t="shared" ca="1" si="7"/>
        <v>0.06</v>
      </c>
      <c r="H26" s="26">
        <v>0.05</v>
      </c>
      <c r="I26" s="26"/>
      <c r="J26" s="15">
        <f t="shared" ca="1" si="8"/>
        <v>0.19</v>
      </c>
      <c r="K26" s="12">
        <f t="shared" ca="1" si="12"/>
        <v>0.11120401337792635</v>
      </c>
      <c r="L26" s="13"/>
      <c r="M26" s="15">
        <f t="shared" ca="1" si="9"/>
        <v>0</v>
      </c>
      <c r="N26" s="19">
        <f t="shared" si="4"/>
        <v>15.428571428571434</v>
      </c>
      <c r="O26" s="15">
        <f t="shared" si="5"/>
        <v>1.7085714285714297</v>
      </c>
      <c r="P26" s="15">
        <f t="shared" ca="1" si="10"/>
        <v>0.39999999999999997</v>
      </c>
      <c r="Q26" s="15">
        <f t="shared" si="13"/>
        <v>0.42</v>
      </c>
      <c r="R26" s="15">
        <f t="shared" si="14"/>
        <v>0</v>
      </c>
      <c r="S26" s="15">
        <f t="shared" ca="1" si="15"/>
        <v>0.15</v>
      </c>
      <c r="T26" s="7"/>
      <c r="U26" s="251">
        <f t="shared" si="6"/>
        <v>0.5</v>
      </c>
      <c r="Y26" s="7"/>
      <c r="Z26" s="7"/>
      <c r="AA26" s="7"/>
      <c r="AB26" s="7"/>
      <c r="AC26" s="7"/>
      <c r="AD26" s="7"/>
      <c r="AE26" s="7"/>
      <c r="AF26" s="7"/>
      <c r="AG26" s="7"/>
      <c r="AH26" s="7"/>
      <c r="AI26" s="7"/>
      <c r="AJ26" s="7"/>
      <c r="AK26" s="7"/>
      <c r="AL26" s="7"/>
      <c r="AM26" s="7"/>
      <c r="AN26" s="7"/>
      <c r="AO26" s="7"/>
      <c r="AP26" s="7"/>
      <c r="AQ26" s="7"/>
    </row>
    <row r="27" spans="1:68" x14ac:dyDescent="0.2">
      <c r="A27" s="60">
        <f t="shared" si="11"/>
        <v>39952</v>
      </c>
      <c r="B27" s="36">
        <v>71.834000000000003</v>
      </c>
      <c r="C27" s="61">
        <f t="shared" si="0"/>
        <v>3</v>
      </c>
      <c r="D27" s="11">
        <f t="shared" ca="1" si="1"/>
        <v>0.06</v>
      </c>
      <c r="E27" s="93" t="str">
        <f t="shared" si="2"/>
        <v>Uncut</v>
      </c>
      <c r="F27" s="94">
        <f t="shared" si="3"/>
        <v>1</v>
      </c>
      <c r="G27" s="15">
        <f t="shared" ca="1" si="7"/>
        <v>0.06</v>
      </c>
      <c r="H27" s="26">
        <v>0</v>
      </c>
      <c r="I27" s="26"/>
      <c r="J27" s="15">
        <f t="shared" ca="1" si="8"/>
        <v>0.25</v>
      </c>
      <c r="K27" s="12">
        <f t="shared" ca="1" si="12"/>
        <v>0.13657648283038493</v>
      </c>
      <c r="L27" s="13"/>
      <c r="M27" s="15">
        <f t="shared" ca="1" si="9"/>
        <v>0</v>
      </c>
      <c r="N27" s="19">
        <f t="shared" si="4"/>
        <v>16.190476190476197</v>
      </c>
      <c r="O27" s="15">
        <f t="shared" si="5"/>
        <v>1.8304761904761917</v>
      </c>
      <c r="P27" s="15">
        <f t="shared" ca="1" si="10"/>
        <v>0.45999999999999996</v>
      </c>
      <c r="Q27" s="15">
        <f t="shared" si="13"/>
        <v>0.42</v>
      </c>
      <c r="R27" s="15">
        <f t="shared" si="14"/>
        <v>0</v>
      </c>
      <c r="S27" s="15">
        <f t="shared" ca="1" si="15"/>
        <v>0.15</v>
      </c>
      <c r="T27" s="7"/>
      <c r="U27" s="251">
        <f t="shared" si="6"/>
        <v>0.5</v>
      </c>
      <c r="Y27" s="7"/>
      <c r="Z27" s="7"/>
      <c r="AA27" s="7"/>
      <c r="AB27" s="7"/>
      <c r="AC27" s="7"/>
      <c r="AD27" s="7"/>
      <c r="AE27" s="7"/>
      <c r="AF27" s="7"/>
      <c r="AG27" s="7"/>
      <c r="AH27" s="7"/>
      <c r="AI27" s="7"/>
      <c r="AJ27" s="7"/>
      <c r="AK27" s="7"/>
      <c r="AL27" s="7"/>
      <c r="AM27" s="7"/>
      <c r="AN27" s="7"/>
      <c r="AO27" s="7"/>
      <c r="AP27" s="7"/>
      <c r="AQ27" s="7"/>
    </row>
    <row r="28" spans="1:68" x14ac:dyDescent="0.2">
      <c r="A28" s="60">
        <f t="shared" si="11"/>
        <v>39953</v>
      </c>
      <c r="B28" s="36">
        <v>57.776000000000003</v>
      </c>
      <c r="C28" s="61">
        <f t="shared" si="0"/>
        <v>3</v>
      </c>
      <c r="D28" s="11">
        <f t="shared" ca="1" si="1"/>
        <v>0.03</v>
      </c>
      <c r="E28" s="93" t="str">
        <f t="shared" si="2"/>
        <v>Uncut</v>
      </c>
      <c r="F28" s="94">
        <f t="shared" si="3"/>
        <v>1</v>
      </c>
      <c r="G28" s="15">
        <f t="shared" ca="1" si="7"/>
        <v>0.03</v>
      </c>
      <c r="H28" s="26">
        <v>0</v>
      </c>
      <c r="I28" s="26"/>
      <c r="J28" s="15">
        <f t="shared" ca="1" si="8"/>
        <v>0.28000000000000003</v>
      </c>
      <c r="K28" s="12">
        <f t="shared" ca="1" si="12"/>
        <v>0.14341463414634137</v>
      </c>
      <c r="L28" s="13"/>
      <c r="M28" s="15">
        <f t="shared" ca="1" si="9"/>
        <v>0</v>
      </c>
      <c r="N28" s="19">
        <f t="shared" si="4"/>
        <v>16.95238095238096</v>
      </c>
      <c r="O28" s="15">
        <f t="shared" si="5"/>
        <v>1.9523809523809539</v>
      </c>
      <c r="P28" s="15">
        <f t="shared" ca="1" si="10"/>
        <v>0.49</v>
      </c>
      <c r="Q28" s="15">
        <f t="shared" si="13"/>
        <v>0.42</v>
      </c>
      <c r="R28" s="15">
        <f t="shared" si="14"/>
        <v>0</v>
      </c>
      <c r="S28" s="15">
        <f t="shared" ca="1" si="15"/>
        <v>0.15</v>
      </c>
      <c r="T28" s="7"/>
      <c r="U28" s="251">
        <f t="shared" si="6"/>
        <v>0.5</v>
      </c>
      <c r="Y28" s="7"/>
      <c r="Z28" s="7"/>
      <c r="AA28" s="7"/>
      <c r="AB28" s="7"/>
      <c r="AC28" s="7"/>
      <c r="AD28" s="7"/>
      <c r="AE28" s="7"/>
      <c r="AF28" s="7"/>
      <c r="AG28" s="7"/>
      <c r="AH28" s="7"/>
      <c r="AI28" s="7"/>
      <c r="AJ28" s="7"/>
      <c r="AK28" s="7"/>
      <c r="AL28" s="7"/>
      <c r="AM28" s="7"/>
      <c r="AN28" s="7"/>
      <c r="AO28" s="7"/>
      <c r="AP28" s="7"/>
      <c r="AQ28" s="7"/>
    </row>
    <row r="29" spans="1:68" x14ac:dyDescent="0.2">
      <c r="A29" s="60">
        <f t="shared" si="11"/>
        <v>39954</v>
      </c>
      <c r="B29" s="36">
        <v>60.241999999999997</v>
      </c>
      <c r="C29" s="61">
        <f t="shared" si="0"/>
        <v>3</v>
      </c>
      <c r="D29" s="11">
        <f t="shared" ca="1" si="1"/>
        <v>0.05</v>
      </c>
      <c r="E29" s="93" t="str">
        <f t="shared" si="2"/>
        <v>Uncut</v>
      </c>
      <c r="F29" s="94">
        <f t="shared" si="3"/>
        <v>1</v>
      </c>
      <c r="G29" s="15">
        <f t="shared" ca="1" si="7"/>
        <v>0.05</v>
      </c>
      <c r="H29" s="26">
        <v>0</v>
      </c>
      <c r="I29" s="26"/>
      <c r="J29" s="15">
        <f t="shared" ca="1" si="8"/>
        <v>0.33</v>
      </c>
      <c r="K29" s="12">
        <f t="shared" ca="1" si="12"/>
        <v>0.15909090909090895</v>
      </c>
      <c r="L29" s="13"/>
      <c r="M29" s="15">
        <f t="shared" ca="1" si="9"/>
        <v>0</v>
      </c>
      <c r="N29" s="19">
        <f t="shared" si="4"/>
        <v>17.714285714285722</v>
      </c>
      <c r="O29" s="15">
        <f t="shared" si="5"/>
        <v>2.0742857142857161</v>
      </c>
      <c r="P29" s="15">
        <f t="shared" ca="1" si="10"/>
        <v>0.54</v>
      </c>
      <c r="Q29" s="15">
        <f t="shared" si="13"/>
        <v>0.42</v>
      </c>
      <c r="R29" s="15">
        <f t="shared" si="14"/>
        <v>0</v>
      </c>
      <c r="S29" s="15">
        <f t="shared" ca="1" si="15"/>
        <v>0.15</v>
      </c>
      <c r="T29" s="101"/>
      <c r="U29" s="251">
        <f t="shared" si="6"/>
        <v>0.5</v>
      </c>
      <c r="Y29" s="7"/>
      <c r="Z29" s="7"/>
      <c r="AA29" s="7"/>
      <c r="AB29" s="7"/>
      <c r="AC29" s="7"/>
      <c r="AD29" s="7"/>
      <c r="AE29" s="7"/>
      <c r="AF29" s="7"/>
      <c r="AG29" s="7"/>
      <c r="AH29" s="7"/>
      <c r="AI29" s="7"/>
      <c r="AJ29" s="7"/>
      <c r="AK29" s="7"/>
      <c r="AL29" s="7"/>
      <c r="AM29" s="7"/>
      <c r="AN29" s="7"/>
      <c r="AO29" s="7"/>
      <c r="AP29" s="7"/>
      <c r="AQ29" s="7"/>
    </row>
    <row r="30" spans="1:68" x14ac:dyDescent="0.2">
      <c r="A30" s="60">
        <f t="shared" si="11"/>
        <v>39955</v>
      </c>
      <c r="B30" s="36">
        <v>73.813999999999993</v>
      </c>
      <c r="C30" s="61">
        <f t="shared" si="0"/>
        <v>3</v>
      </c>
      <c r="D30" s="11">
        <f t="shared" ca="1" si="1"/>
        <v>0.06</v>
      </c>
      <c r="E30" s="93" t="str">
        <f t="shared" si="2"/>
        <v>Uncut</v>
      </c>
      <c r="F30" s="94">
        <f t="shared" si="3"/>
        <v>1</v>
      </c>
      <c r="G30" s="15">
        <f t="shared" ca="1" si="7"/>
        <v>0.06</v>
      </c>
      <c r="H30" s="26">
        <v>0</v>
      </c>
      <c r="I30" s="26"/>
      <c r="J30" s="15">
        <f t="shared" ca="1" si="8"/>
        <v>0.39</v>
      </c>
      <c r="K30" s="12">
        <f t="shared" ca="1" si="12"/>
        <v>0.17758022549869892</v>
      </c>
      <c r="L30" s="13"/>
      <c r="M30" s="15">
        <f t="shared" ca="1" si="9"/>
        <v>0</v>
      </c>
      <c r="N30" s="19">
        <f t="shared" si="4"/>
        <v>18.476190476190485</v>
      </c>
      <c r="O30" s="15">
        <f t="shared" si="5"/>
        <v>2.1961904761904778</v>
      </c>
      <c r="P30" s="15">
        <f t="shared" ca="1" si="10"/>
        <v>0.60000000000000009</v>
      </c>
      <c r="Q30" s="15">
        <f t="shared" si="13"/>
        <v>0.42</v>
      </c>
      <c r="R30" s="15">
        <f t="shared" si="14"/>
        <v>0</v>
      </c>
      <c r="S30" s="15">
        <f t="shared" ca="1" si="15"/>
        <v>0.15</v>
      </c>
      <c r="T30" s="101"/>
      <c r="U30" s="251">
        <f t="shared" si="6"/>
        <v>0.5</v>
      </c>
      <c r="Y30" s="7"/>
      <c r="Z30" s="7"/>
      <c r="AA30" s="7"/>
      <c r="AB30" s="7"/>
      <c r="AC30" s="7"/>
      <c r="AD30" s="7"/>
      <c r="AE30" s="7"/>
      <c r="AF30" s="7"/>
      <c r="AG30" s="7"/>
      <c r="AH30" s="7"/>
      <c r="AI30" s="7"/>
      <c r="AJ30" s="7"/>
      <c r="AK30" s="7"/>
      <c r="AL30" s="7"/>
      <c r="AM30" s="7"/>
      <c r="AN30" s="7"/>
      <c r="AO30" s="7"/>
      <c r="AP30" s="7"/>
      <c r="AQ30" s="7"/>
    </row>
    <row r="31" spans="1:68" x14ac:dyDescent="0.2">
      <c r="A31" s="60">
        <f t="shared" si="11"/>
        <v>39956</v>
      </c>
      <c r="B31" s="36">
        <v>89.024000000000001</v>
      </c>
      <c r="C31" s="61">
        <f t="shared" si="0"/>
        <v>3</v>
      </c>
      <c r="D31" s="11">
        <f t="shared" ca="1" si="1"/>
        <v>0.08</v>
      </c>
      <c r="E31" s="93" t="str">
        <f t="shared" si="2"/>
        <v>Uncut</v>
      </c>
      <c r="F31" s="94">
        <f t="shared" si="3"/>
        <v>1</v>
      </c>
      <c r="G31" s="15">
        <f t="shared" ca="1" si="7"/>
        <v>0.08</v>
      </c>
      <c r="H31" s="26">
        <v>0</v>
      </c>
      <c r="I31" s="26"/>
      <c r="J31" s="15">
        <f t="shared" ca="1" si="8"/>
        <v>0.47000000000000003</v>
      </c>
      <c r="K31" s="12">
        <f t="shared" ca="1" si="12"/>
        <v>0.20275267050123238</v>
      </c>
      <c r="L31" s="13"/>
      <c r="M31" s="15">
        <f t="shared" ca="1" si="9"/>
        <v>0</v>
      </c>
      <c r="N31" s="19">
        <f t="shared" si="4"/>
        <v>19.238095238095248</v>
      </c>
      <c r="O31" s="15">
        <f t="shared" si="5"/>
        <v>2.31809523809524</v>
      </c>
      <c r="P31" s="15">
        <f t="shared" ca="1" si="10"/>
        <v>0.68</v>
      </c>
      <c r="Q31" s="15">
        <f t="shared" si="13"/>
        <v>0.42</v>
      </c>
      <c r="R31" s="15">
        <f t="shared" si="14"/>
        <v>0</v>
      </c>
      <c r="S31" s="15">
        <f t="shared" ca="1" si="15"/>
        <v>0.15</v>
      </c>
      <c r="T31" s="101"/>
      <c r="U31" s="251">
        <f t="shared" si="6"/>
        <v>0.5</v>
      </c>
      <c r="Y31" s="7"/>
      <c r="Z31" s="7"/>
      <c r="AA31" s="7"/>
      <c r="AB31" s="7"/>
      <c r="AC31" s="7"/>
      <c r="AD31" s="7"/>
      <c r="AE31" s="7"/>
      <c r="AF31" s="7"/>
      <c r="AG31" s="7"/>
      <c r="AH31" s="7"/>
      <c r="AI31" s="7"/>
      <c r="AJ31" s="7"/>
      <c r="AK31" s="7"/>
      <c r="AL31" s="7"/>
      <c r="AM31" s="7"/>
      <c r="AN31" s="7"/>
      <c r="AO31" s="7"/>
      <c r="AP31" s="7"/>
      <c r="AQ31" s="7"/>
    </row>
    <row r="32" spans="1:68" ht="13.5" thickBot="1" x14ac:dyDescent="0.25">
      <c r="A32" s="60">
        <f t="shared" si="11"/>
        <v>39957</v>
      </c>
      <c r="B32" s="36">
        <v>73.22</v>
      </c>
      <c r="C32" s="61">
        <f t="shared" si="0"/>
        <v>4</v>
      </c>
      <c r="D32" s="11">
        <f t="shared" ca="1" si="1"/>
        <v>0.09</v>
      </c>
      <c r="E32" s="93" t="str">
        <f t="shared" si="2"/>
        <v>Uncut</v>
      </c>
      <c r="F32" s="94">
        <f t="shared" si="3"/>
        <v>1</v>
      </c>
      <c r="G32" s="15">
        <f t="shared" ca="1" si="7"/>
        <v>0.09</v>
      </c>
      <c r="H32" s="26">
        <v>0.18</v>
      </c>
      <c r="I32" s="26"/>
      <c r="J32" s="15">
        <f t="shared" ca="1" si="8"/>
        <v>0.38000000000000006</v>
      </c>
      <c r="K32" s="12">
        <f t="shared" ca="1" si="12"/>
        <v>0.15573770491803265</v>
      </c>
      <c r="L32" s="13"/>
      <c r="M32" s="15">
        <f t="shared" ca="1" si="9"/>
        <v>0</v>
      </c>
      <c r="N32" s="19">
        <f t="shared" si="4"/>
        <v>20.000000000000011</v>
      </c>
      <c r="O32" s="15">
        <f t="shared" si="5"/>
        <v>2.4400000000000026</v>
      </c>
      <c r="P32" s="15">
        <f t="shared" ca="1" si="10"/>
        <v>0.77</v>
      </c>
      <c r="Q32" s="15">
        <f t="shared" si="13"/>
        <v>0.6</v>
      </c>
      <c r="R32" s="15">
        <f t="shared" si="14"/>
        <v>0</v>
      </c>
      <c r="S32" s="15">
        <f t="shared" ca="1" si="15"/>
        <v>0.15</v>
      </c>
      <c r="T32" s="101"/>
      <c r="U32" s="251">
        <f t="shared" si="6"/>
        <v>0.5</v>
      </c>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row>
    <row r="33" spans="1:16357" s="76" customFormat="1" ht="14.25" thickTop="1" thickBot="1" x14ac:dyDescent="0.25">
      <c r="A33" s="60">
        <f t="shared" si="11"/>
        <v>39958</v>
      </c>
      <c r="B33" s="36">
        <v>72.14</v>
      </c>
      <c r="C33" s="114">
        <f t="shared" si="0"/>
        <v>4</v>
      </c>
      <c r="D33" s="11">
        <f t="shared" ca="1" si="1"/>
        <v>0.09</v>
      </c>
      <c r="E33" s="93" t="str">
        <f t="shared" si="2"/>
        <v>Uncut</v>
      </c>
      <c r="F33" s="94">
        <f t="shared" si="3"/>
        <v>1</v>
      </c>
      <c r="G33" s="15">
        <f t="shared" ca="1" si="7"/>
        <v>0.09</v>
      </c>
      <c r="H33" s="26">
        <v>0</v>
      </c>
      <c r="I33" s="26"/>
      <c r="J33" s="15">
        <f t="shared" ca="1" si="8"/>
        <v>0.47000000000000008</v>
      </c>
      <c r="K33" s="12">
        <f t="shared" ca="1" si="12"/>
        <v>0.18130051432770009</v>
      </c>
      <c r="L33" s="13"/>
      <c r="M33" s="15">
        <f t="shared" ca="1" si="9"/>
        <v>0</v>
      </c>
      <c r="N33" s="19">
        <f t="shared" si="4"/>
        <v>20.761904761904773</v>
      </c>
      <c r="O33" s="15">
        <f t="shared" si="5"/>
        <v>2.5923809523809549</v>
      </c>
      <c r="P33" s="15">
        <f t="shared" ca="1" si="10"/>
        <v>0.86</v>
      </c>
      <c r="Q33" s="15">
        <f t="shared" si="13"/>
        <v>0.6</v>
      </c>
      <c r="R33" s="15">
        <f t="shared" si="14"/>
        <v>0</v>
      </c>
      <c r="S33" s="15">
        <f t="shared" ca="1" si="15"/>
        <v>0.15</v>
      </c>
      <c r="T33" s="114"/>
      <c r="U33" s="251">
        <f t="shared" si="6"/>
        <v>0.5</v>
      </c>
      <c r="V33"/>
      <c r="W33"/>
      <c r="X33"/>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row>
    <row r="34" spans="1:16357" ht="13.5" thickTop="1" x14ac:dyDescent="0.2">
      <c r="A34" s="60">
        <f t="shared" si="11"/>
        <v>39959</v>
      </c>
      <c r="B34" s="36">
        <v>76.676000000000002</v>
      </c>
      <c r="C34" s="61">
        <f t="shared" si="0"/>
        <v>4</v>
      </c>
      <c r="D34" s="11">
        <f t="shared" ca="1" si="1"/>
        <v>0.09</v>
      </c>
      <c r="E34" s="93" t="str">
        <f t="shared" si="2"/>
        <v>Uncut</v>
      </c>
      <c r="F34" s="94">
        <f t="shared" si="3"/>
        <v>1</v>
      </c>
      <c r="G34" s="15">
        <f t="shared" ca="1" si="7"/>
        <v>0.09</v>
      </c>
      <c r="H34" s="26">
        <v>0</v>
      </c>
      <c r="I34" s="26"/>
      <c r="J34" s="15">
        <f t="shared" ca="1" si="8"/>
        <v>0.56000000000000005</v>
      </c>
      <c r="K34" s="12">
        <f t="shared" ca="1" si="12"/>
        <v>0.20402498265093666</v>
      </c>
      <c r="L34" s="13"/>
      <c r="M34" s="15">
        <f t="shared" ca="1" si="9"/>
        <v>0</v>
      </c>
      <c r="N34" s="19">
        <f t="shared" si="4"/>
        <v>21.523809523809536</v>
      </c>
      <c r="O34" s="15">
        <f t="shared" si="5"/>
        <v>2.7447619047619076</v>
      </c>
      <c r="P34" s="15">
        <f t="shared" ca="1" si="10"/>
        <v>0.95</v>
      </c>
      <c r="Q34" s="15">
        <f t="shared" si="13"/>
        <v>0.6</v>
      </c>
      <c r="R34" s="15">
        <f t="shared" si="14"/>
        <v>0</v>
      </c>
      <c r="S34" s="15">
        <f t="shared" ca="1" si="15"/>
        <v>0.15</v>
      </c>
      <c r="T34" s="101"/>
      <c r="U34" s="251">
        <f t="shared" si="6"/>
        <v>0.5</v>
      </c>
      <c r="Y34" s="7"/>
      <c r="Z34" s="7"/>
      <c r="AA34" s="7"/>
      <c r="AB34" s="7"/>
      <c r="AC34" s="7"/>
      <c r="AD34" s="7"/>
      <c r="AE34" s="7"/>
      <c r="AF34" s="7"/>
      <c r="AG34" s="7"/>
      <c r="AH34" s="7"/>
      <c r="AI34" s="7"/>
      <c r="AJ34" s="7"/>
      <c r="AK34" s="7"/>
      <c r="AL34" s="7"/>
      <c r="AM34" s="7"/>
      <c r="AN34" s="7"/>
      <c r="AO34" s="7"/>
      <c r="AP34" s="7"/>
      <c r="AQ34" s="7"/>
    </row>
    <row r="35" spans="1:16357" x14ac:dyDescent="0.2">
      <c r="A35" s="60">
        <f t="shared" si="11"/>
        <v>39960</v>
      </c>
      <c r="B35" s="36">
        <v>86.665999999999997</v>
      </c>
      <c r="C35" s="61">
        <f t="shared" si="0"/>
        <v>4</v>
      </c>
      <c r="D35" s="11">
        <f t="shared" ca="1" si="1"/>
        <v>0.11</v>
      </c>
      <c r="E35" s="93" t="str">
        <f t="shared" si="2"/>
        <v>Uncut</v>
      </c>
      <c r="F35" s="94">
        <f t="shared" si="3"/>
        <v>1</v>
      </c>
      <c r="G35" s="15">
        <f t="shared" ca="1" si="7"/>
        <v>0.11</v>
      </c>
      <c r="H35" s="26">
        <v>1.26</v>
      </c>
      <c r="I35" s="26"/>
      <c r="J35" s="15">
        <f t="shared" ca="1" si="8"/>
        <v>0</v>
      </c>
      <c r="K35" s="12">
        <f t="shared" ca="1" si="12"/>
        <v>0</v>
      </c>
      <c r="L35" s="13"/>
      <c r="M35" s="15">
        <f t="shared" ca="1" si="9"/>
        <v>0.59</v>
      </c>
      <c r="N35" s="19">
        <f t="shared" si="4"/>
        <v>22.285714285714299</v>
      </c>
      <c r="O35" s="15">
        <f t="shared" si="5"/>
        <v>2.8971428571428604</v>
      </c>
      <c r="P35" s="15">
        <f t="shared" ca="1" si="10"/>
        <v>1.06</v>
      </c>
      <c r="Q35" s="15">
        <f t="shared" si="13"/>
        <v>1.8599999999999999</v>
      </c>
      <c r="R35" s="15">
        <f t="shared" si="14"/>
        <v>0</v>
      </c>
      <c r="S35" s="15">
        <f t="shared" ca="1" si="15"/>
        <v>0.74</v>
      </c>
      <c r="T35" s="101"/>
      <c r="U35" s="251">
        <f t="shared" si="6"/>
        <v>0.5</v>
      </c>
      <c r="Y35" s="7"/>
      <c r="Z35" s="7"/>
      <c r="AA35" s="7"/>
      <c r="AB35" s="7"/>
      <c r="AC35" s="7"/>
      <c r="AD35" s="7"/>
      <c r="AE35" s="7"/>
      <c r="AF35" s="7"/>
      <c r="AG35" s="7"/>
      <c r="AH35" s="7"/>
      <c r="AI35" s="7"/>
      <c r="AJ35" s="7"/>
      <c r="AK35" s="7"/>
      <c r="AL35" s="7"/>
      <c r="AM35" s="7"/>
      <c r="AN35" s="7"/>
      <c r="AO35" s="7"/>
      <c r="AP35" s="7"/>
      <c r="AQ35" s="7"/>
    </row>
    <row r="36" spans="1:16357" x14ac:dyDescent="0.2">
      <c r="A36" s="60">
        <f t="shared" si="11"/>
        <v>39961</v>
      </c>
      <c r="B36" s="36">
        <v>87.926000000000002</v>
      </c>
      <c r="C36" s="61">
        <f t="shared" si="0"/>
        <v>4</v>
      </c>
      <c r="D36" s="11">
        <f t="shared" ca="1" si="1"/>
        <v>0.11</v>
      </c>
      <c r="E36" s="93" t="str">
        <f t="shared" si="2"/>
        <v>Uncut</v>
      </c>
      <c r="F36" s="94">
        <f t="shared" si="3"/>
        <v>1</v>
      </c>
      <c r="G36" s="15">
        <f t="shared" ca="1" si="7"/>
        <v>0.11</v>
      </c>
      <c r="H36" s="26">
        <v>0</v>
      </c>
      <c r="I36" s="26"/>
      <c r="J36" s="15">
        <f t="shared" ca="1" si="8"/>
        <v>0.11</v>
      </c>
      <c r="K36" s="12">
        <f t="shared" ca="1" si="12"/>
        <v>3.6071205496564604E-2</v>
      </c>
      <c r="L36" s="13"/>
      <c r="M36" s="15">
        <f t="shared" ca="1" si="9"/>
        <v>0</v>
      </c>
      <c r="N36" s="19">
        <f t="shared" si="4"/>
        <v>23.047619047619062</v>
      </c>
      <c r="O36" s="15">
        <f t="shared" si="5"/>
        <v>3.0495238095238131</v>
      </c>
      <c r="P36" s="15">
        <f t="shared" ca="1" si="10"/>
        <v>1.1700000000000002</v>
      </c>
      <c r="Q36" s="15">
        <f t="shared" si="13"/>
        <v>1.8599999999999999</v>
      </c>
      <c r="R36" s="15">
        <f t="shared" si="14"/>
        <v>0</v>
      </c>
      <c r="S36" s="15">
        <f t="shared" ca="1" si="15"/>
        <v>0.74</v>
      </c>
      <c r="T36" s="79"/>
      <c r="U36" s="251">
        <f t="shared" si="6"/>
        <v>0.5</v>
      </c>
      <c r="X36" s="7"/>
      <c r="Y36" s="7"/>
      <c r="Z36" s="7"/>
      <c r="AA36" s="7"/>
      <c r="AB36" s="7"/>
      <c r="AC36" s="7"/>
      <c r="AD36" s="7"/>
      <c r="AE36" s="7"/>
      <c r="AF36" s="7"/>
      <c r="AG36" s="7"/>
      <c r="AH36" s="7"/>
      <c r="AI36" s="7"/>
      <c r="AJ36" s="7"/>
      <c r="AK36" s="7"/>
      <c r="AL36" s="7"/>
      <c r="AM36" s="7"/>
      <c r="AN36" s="7"/>
      <c r="AO36" s="7"/>
      <c r="AP36" s="7"/>
      <c r="AQ36" s="7"/>
    </row>
    <row r="37" spans="1:16357" x14ac:dyDescent="0.2">
      <c r="A37" s="60">
        <f t="shared" si="11"/>
        <v>39962</v>
      </c>
      <c r="B37" s="36">
        <v>69.926000000000002</v>
      </c>
      <c r="C37" s="61">
        <f t="shared" si="0"/>
        <v>4</v>
      </c>
      <c r="D37" s="11">
        <f t="shared" ca="1" si="1"/>
        <v>0.06</v>
      </c>
      <c r="E37" s="93" t="str">
        <f t="shared" si="2"/>
        <v>Uncut</v>
      </c>
      <c r="F37" s="94">
        <f t="shared" si="3"/>
        <v>1</v>
      </c>
      <c r="G37" s="15">
        <f t="shared" ca="1" si="7"/>
        <v>0.06</v>
      </c>
      <c r="H37" s="26">
        <v>0.04</v>
      </c>
      <c r="I37" s="26"/>
      <c r="J37" s="15">
        <f t="shared" ca="1" si="8"/>
        <v>0.12999999999999998</v>
      </c>
      <c r="K37" s="12">
        <f t="shared" ca="1" si="12"/>
        <v>4.060083283759662E-2</v>
      </c>
      <c r="L37" s="13"/>
      <c r="M37" s="15">
        <f t="shared" ca="1" si="9"/>
        <v>0</v>
      </c>
      <c r="N37" s="19">
        <f t="shared" si="4"/>
        <v>23.809523809523824</v>
      </c>
      <c r="O37" s="15">
        <f t="shared" si="5"/>
        <v>3.2019047619047654</v>
      </c>
      <c r="P37" s="15">
        <f t="shared" ca="1" si="10"/>
        <v>1.2300000000000002</v>
      </c>
      <c r="Q37" s="15">
        <f t="shared" si="13"/>
        <v>1.9</v>
      </c>
      <c r="R37" s="15">
        <f t="shared" si="14"/>
        <v>0</v>
      </c>
      <c r="S37" s="15">
        <f t="shared" ca="1" si="15"/>
        <v>0.74</v>
      </c>
      <c r="T37" s="7"/>
      <c r="U37" s="251">
        <f t="shared" si="6"/>
        <v>0.5</v>
      </c>
      <c r="X37" s="7"/>
      <c r="Y37" s="7"/>
      <c r="Z37" s="7"/>
      <c r="AA37" s="7"/>
      <c r="AB37" s="7"/>
      <c r="AC37" s="7"/>
      <c r="AD37" s="7"/>
      <c r="AE37" s="7"/>
      <c r="AF37" s="7"/>
      <c r="AG37" s="7"/>
      <c r="AH37" s="7"/>
      <c r="AI37" s="7"/>
      <c r="AJ37" s="7"/>
      <c r="AK37" s="7"/>
      <c r="AL37" s="7"/>
      <c r="AM37" s="7"/>
      <c r="AN37" s="7"/>
      <c r="AO37" s="7"/>
      <c r="AP37" s="7"/>
      <c r="AQ37" s="7"/>
    </row>
    <row r="38" spans="1:16357" x14ac:dyDescent="0.2">
      <c r="A38" s="60">
        <f>A37+1</f>
        <v>39963</v>
      </c>
      <c r="B38" s="36">
        <v>71.617999999999995</v>
      </c>
      <c r="C38" s="61">
        <f t="shared" si="0"/>
        <v>4</v>
      </c>
      <c r="D38" s="11">
        <f t="shared" ca="1" si="1"/>
        <v>0.09</v>
      </c>
      <c r="E38" s="93" t="str">
        <f t="shared" si="2"/>
        <v>Uncut</v>
      </c>
      <c r="F38" s="94">
        <f t="shared" si="3"/>
        <v>1</v>
      </c>
      <c r="G38" s="15">
        <f t="shared" ca="1" si="7"/>
        <v>0.09</v>
      </c>
      <c r="H38" s="26">
        <v>0</v>
      </c>
      <c r="I38" s="26"/>
      <c r="J38" s="15">
        <f t="shared" ca="1" si="8"/>
        <v>0.21999999999999997</v>
      </c>
      <c r="K38" s="12">
        <f t="shared" ca="1" si="12"/>
        <v>6.5587734241907919E-2</v>
      </c>
      <c r="L38" s="13"/>
      <c r="M38" s="15">
        <f t="shared" ca="1" si="9"/>
        <v>0</v>
      </c>
      <c r="N38" s="19">
        <f t="shared" si="4"/>
        <v>24.571428571428587</v>
      </c>
      <c r="O38" s="15">
        <f t="shared" si="5"/>
        <v>3.3542857142857181</v>
      </c>
      <c r="P38" s="15">
        <f t="shared" ca="1" si="10"/>
        <v>1.3200000000000003</v>
      </c>
      <c r="Q38" s="15">
        <f t="shared" si="13"/>
        <v>1.9</v>
      </c>
      <c r="R38" s="15">
        <f t="shared" si="14"/>
        <v>0</v>
      </c>
      <c r="S38" s="15">
        <f t="shared" ca="1" si="15"/>
        <v>0.74</v>
      </c>
      <c r="T38" s="7"/>
      <c r="U38" s="251">
        <f t="shared" si="6"/>
        <v>0.5</v>
      </c>
      <c r="X38" s="7"/>
      <c r="Y38" s="7"/>
      <c r="Z38" s="7"/>
      <c r="AA38" s="7"/>
      <c r="AB38" s="7"/>
      <c r="AC38" s="7"/>
      <c r="AD38" s="7"/>
      <c r="AE38" s="7"/>
      <c r="AF38" s="7"/>
      <c r="AG38" s="7"/>
      <c r="AH38" s="7"/>
      <c r="AI38" s="7"/>
      <c r="AJ38" s="7"/>
      <c r="AK38" s="7"/>
      <c r="AL38" s="7"/>
      <c r="AM38" s="7"/>
      <c r="AN38" s="7"/>
      <c r="AO38" s="7"/>
      <c r="AP38" s="7"/>
      <c r="AQ38" s="7"/>
    </row>
    <row r="39" spans="1:16357" x14ac:dyDescent="0.2">
      <c r="A39" s="60">
        <f t="shared" si="11"/>
        <v>39964</v>
      </c>
      <c r="B39" s="36">
        <v>70.16</v>
      </c>
      <c r="C39" s="61">
        <f t="shared" si="0"/>
        <v>5</v>
      </c>
      <c r="D39" s="11">
        <f t="shared" ca="1" si="1"/>
        <v>0.12</v>
      </c>
      <c r="E39" s="93" t="str">
        <f t="shared" si="2"/>
        <v>Uncut</v>
      </c>
      <c r="F39" s="94">
        <f t="shared" si="3"/>
        <v>1</v>
      </c>
      <c r="G39" s="15">
        <f t="shared" ca="1" si="7"/>
        <v>0.12</v>
      </c>
      <c r="H39" s="26">
        <v>0</v>
      </c>
      <c r="I39" s="26"/>
      <c r="J39" s="15">
        <f t="shared" ca="1" si="8"/>
        <v>0.33999999999999997</v>
      </c>
      <c r="K39" s="12">
        <f t="shared" ca="1" si="12"/>
        <v>9.6958174904942837E-2</v>
      </c>
      <c r="L39" s="13"/>
      <c r="M39" s="15">
        <f t="shared" ca="1" si="9"/>
        <v>0</v>
      </c>
      <c r="N39" s="19">
        <f t="shared" si="4"/>
        <v>25.33333333333335</v>
      </c>
      <c r="O39" s="15">
        <f t="shared" si="5"/>
        <v>3.5066666666666708</v>
      </c>
      <c r="P39" s="15">
        <f t="shared" ca="1" si="10"/>
        <v>1.4400000000000004</v>
      </c>
      <c r="Q39" s="15">
        <f t="shared" si="13"/>
        <v>1.9</v>
      </c>
      <c r="R39" s="15">
        <f t="shared" si="14"/>
        <v>0</v>
      </c>
      <c r="S39" s="15">
        <f t="shared" ca="1" si="15"/>
        <v>0.74</v>
      </c>
      <c r="T39" s="7"/>
      <c r="U39" s="251">
        <f t="shared" si="6"/>
        <v>0.5</v>
      </c>
      <c r="X39" s="7"/>
      <c r="Y39" s="7"/>
      <c r="Z39" s="7"/>
      <c r="AA39" s="7"/>
      <c r="AB39" s="7"/>
      <c r="AC39" s="7"/>
      <c r="AD39" s="7"/>
      <c r="AE39" s="7"/>
      <c r="AF39" s="7"/>
      <c r="AG39" s="7"/>
      <c r="AH39" s="7"/>
      <c r="AI39" s="7"/>
      <c r="AJ39" s="7"/>
      <c r="AK39" s="7"/>
      <c r="AL39" s="7"/>
      <c r="AM39" s="7"/>
      <c r="AN39" s="7"/>
      <c r="AO39" s="7"/>
      <c r="AP39" s="7"/>
      <c r="AQ39" s="7"/>
    </row>
    <row r="40" spans="1:16357" x14ac:dyDescent="0.2">
      <c r="A40" s="60">
        <f t="shared" si="11"/>
        <v>39965</v>
      </c>
      <c r="B40" s="36">
        <v>77.81</v>
      </c>
      <c r="C40" s="61">
        <f t="shared" ref="C40:C71" si="16">IF(A40&lt;Emergence,0,INT((A40-Emergence)/7)+1)</f>
        <v>5</v>
      </c>
      <c r="D40" s="11">
        <f t="shared" ref="D40:D71" ca="1" si="17">IF(C40&gt;0,IF(K39&lt;=SWDPcritical,1,((1-K39)/(1-SWDPcritical)))*VLOOKUP(B40,INDIRECT(Crop),C40+1),0)</f>
        <v>0.12</v>
      </c>
      <c r="E40" s="93">
        <f t="shared" ref="E40:E71" si="18">IF(A40&lt;Alfalfa_Cut_1,"Uncut",A40-INDEX(Alfalfa_Cuts,1,MATCH(A40,Alfalfa_Cuts,1)))</f>
        <v>0</v>
      </c>
      <c r="F40" s="94">
        <f t="shared" ref="F40:F71" si="19">IF(AND(Crop="Alfalfa",AND(E40&gt;=0,E40&lt;=tacr)),((1-Kacr0)*(E40/tacr)+Kacr0),1)</f>
        <v>1</v>
      </c>
      <c r="G40" s="15">
        <f t="shared" ca="1" si="7"/>
        <v>0.12</v>
      </c>
      <c r="H40" s="26">
        <v>0.06</v>
      </c>
      <c r="I40" s="26"/>
      <c r="J40" s="15">
        <f t="shared" ca="1" si="8"/>
        <v>0.39999999999999997</v>
      </c>
      <c r="K40" s="12">
        <f t="shared" ca="1" si="12"/>
        <v>0.10931806350858915</v>
      </c>
      <c r="L40" s="13"/>
      <c r="M40" s="15">
        <f t="shared" ca="1" si="9"/>
        <v>0</v>
      </c>
      <c r="N40" s="19">
        <f t="shared" ref="N40:N71" si="20">IF(VLOOKUP(Crop,CropInfo,4,FALSE)=1,VLOOKUP(Crop,CropInfo,3,FALSE),IF(A40&lt;=Emergence,RZinitial,IF(AND(A40&gt;Emergence,C40&lt;VLOOKUP(Crop,CropInfo,4,FALSE)),N39+(VLOOKUP(Crop,CropInfo,3,FALSE)-RZinitial)/((VLOOKUP(Crop,CropInfo,4,FALSE)-1)*7),VLOOKUP(Crop,CropInfo,3,FALSE))))</f>
        <v>26.095238095238113</v>
      </c>
      <c r="O40" s="15">
        <f t="shared" ref="O40:O71" si="21">IF(N40=MAX(Zbj),VLOOKUP(N40,AWHCsite,6),((N40-VLOOKUP((MATCH(N40,Zbj,1)-1),SoilProp,3))/(VLOOKUP(MATCH(N40,Zbj,1),SoilProp,3)-VLOOKUP((MATCH(N40,Zbj,1)-1),SoilProp,3)))*(VLOOKUP(MATCH(N40,Zbj,1),SoilProp,8)-VLOOKUP((MATCH(N40,Zbj,1)-1),SoilProp,8))+VLOOKUP((MATCH(N40,Zbj,1)-1),SoilProp,8))</f>
        <v>3.6590476190476231</v>
      </c>
      <c r="P40" s="15">
        <f t="shared" ca="1" si="10"/>
        <v>1.5600000000000005</v>
      </c>
      <c r="Q40" s="15">
        <f t="shared" si="13"/>
        <v>1.96</v>
      </c>
      <c r="R40" s="15">
        <f t="shared" si="14"/>
        <v>0</v>
      </c>
      <c r="S40" s="15">
        <f t="shared" ca="1" si="15"/>
        <v>0.74</v>
      </c>
      <c r="T40" s="7"/>
      <c r="U40" s="251">
        <f t="shared" ref="U40:U71" si="22">MAD</f>
        <v>0.5</v>
      </c>
      <c r="X40" s="79"/>
      <c r="Y40" s="79"/>
      <c r="Z40" s="79"/>
      <c r="AA40" s="79"/>
      <c r="AB40" s="79"/>
      <c r="AC40" s="79"/>
      <c r="AD40" s="79"/>
      <c r="AE40" s="79"/>
      <c r="AF40" s="79"/>
      <c r="AG40" s="79"/>
      <c r="AH40" s="79"/>
      <c r="AI40" s="79"/>
      <c r="AJ40" s="79"/>
      <c r="AK40" s="79"/>
      <c r="AL40" s="79"/>
      <c r="AM40" s="7"/>
      <c r="AN40" s="7"/>
      <c r="AO40" s="7"/>
      <c r="AP40" s="7"/>
      <c r="AQ40" s="7"/>
    </row>
    <row r="41" spans="1:16357" x14ac:dyDescent="0.2">
      <c r="A41" s="60">
        <f t="shared" si="11"/>
        <v>39966</v>
      </c>
      <c r="B41" s="36">
        <v>84.703999999999994</v>
      </c>
      <c r="C41" s="61">
        <f t="shared" si="16"/>
        <v>5</v>
      </c>
      <c r="D41" s="11">
        <f t="shared" ca="1" si="17"/>
        <v>0.15</v>
      </c>
      <c r="E41" s="93">
        <f t="shared" si="18"/>
        <v>1</v>
      </c>
      <c r="F41" s="94">
        <f t="shared" si="19"/>
        <v>1</v>
      </c>
      <c r="G41" s="15">
        <f t="shared" ca="1" si="7"/>
        <v>0.15</v>
      </c>
      <c r="H41" s="26">
        <v>0</v>
      </c>
      <c r="I41" s="26"/>
      <c r="J41" s="15">
        <f t="shared" ref="J41:J72" ca="1" si="23">IF(L41&lt;&gt;"",L41*O41,J40+IF(Crop="Alfalfa",G41,D41)+M41-H41-I41)</f>
        <v>0.54999999999999993</v>
      </c>
      <c r="K41" s="12">
        <f t="shared" ca="1" si="12"/>
        <v>0.14430284857571196</v>
      </c>
      <c r="L41" s="13"/>
      <c r="M41" s="15">
        <f t="shared" ref="M41:M72" ca="1" si="24">IF((J40+IF(Crop="Alfalfa",G41,D41)-H41-I41)&lt;0,-J40-IF(Crop="Alfalfa",G41,D41)+H41+I41,0)</f>
        <v>0</v>
      </c>
      <c r="N41" s="19">
        <f t="shared" si="20"/>
        <v>26.857142857142875</v>
      </c>
      <c r="O41" s="15">
        <f t="shared" si="21"/>
        <v>3.8114285714285758</v>
      </c>
      <c r="P41" s="15">
        <f t="shared" ref="P41:P72" ca="1" si="25">P40+IF(Crop="Alfalfa",G41,D41)</f>
        <v>1.7100000000000004</v>
      </c>
      <c r="Q41" s="15">
        <f t="shared" si="13"/>
        <v>1.96</v>
      </c>
      <c r="R41" s="15">
        <f t="shared" si="14"/>
        <v>0</v>
      </c>
      <c r="S41" s="15">
        <f t="shared" ca="1" si="15"/>
        <v>0.74</v>
      </c>
      <c r="T41" s="7"/>
      <c r="U41" s="251">
        <f t="shared" si="22"/>
        <v>0.5</v>
      </c>
      <c r="X41" s="79"/>
      <c r="Y41" s="79"/>
      <c r="Z41" s="79"/>
      <c r="AA41" s="79"/>
      <c r="AB41" s="79"/>
      <c r="AC41" s="79"/>
      <c r="AD41" s="79"/>
      <c r="AE41" s="79"/>
      <c r="AF41" s="79"/>
      <c r="AG41" s="79"/>
      <c r="AH41" s="79"/>
      <c r="AI41" s="79"/>
      <c r="AJ41" s="79"/>
      <c r="AK41" s="79"/>
      <c r="AL41" s="79"/>
      <c r="AM41" s="7"/>
      <c r="AN41" s="7"/>
      <c r="AO41" s="7"/>
      <c r="AP41" s="7"/>
      <c r="AQ41" s="7"/>
    </row>
    <row r="42" spans="1:16357" x14ac:dyDescent="0.2">
      <c r="A42" s="60">
        <f t="shared" si="11"/>
        <v>39967</v>
      </c>
      <c r="B42" s="36">
        <v>87.313999999999993</v>
      </c>
      <c r="C42" s="61">
        <f t="shared" si="16"/>
        <v>5</v>
      </c>
      <c r="D42" s="11">
        <f t="shared" ca="1" si="17"/>
        <v>0.15</v>
      </c>
      <c r="E42" s="93">
        <f t="shared" si="18"/>
        <v>2</v>
      </c>
      <c r="F42" s="94">
        <f t="shared" si="19"/>
        <v>1</v>
      </c>
      <c r="G42" s="15">
        <f t="shared" ca="1" si="7"/>
        <v>0.15</v>
      </c>
      <c r="H42" s="26">
        <v>0</v>
      </c>
      <c r="I42" s="26"/>
      <c r="J42" s="15">
        <f t="shared" ca="1" si="23"/>
        <v>0.7</v>
      </c>
      <c r="K42" s="12">
        <f t="shared" ca="1" si="12"/>
        <v>0.17659778952426697</v>
      </c>
      <c r="L42" s="13"/>
      <c r="M42" s="15">
        <f t="shared" ca="1" si="24"/>
        <v>0</v>
      </c>
      <c r="N42" s="19">
        <f t="shared" si="20"/>
        <v>27.619047619047638</v>
      </c>
      <c r="O42" s="15">
        <f t="shared" si="21"/>
        <v>3.9638095238095286</v>
      </c>
      <c r="P42" s="15">
        <f t="shared" ca="1" si="25"/>
        <v>1.8600000000000003</v>
      </c>
      <c r="Q42" s="15">
        <f t="shared" si="13"/>
        <v>1.96</v>
      </c>
      <c r="R42" s="15">
        <f t="shared" si="14"/>
        <v>0</v>
      </c>
      <c r="S42" s="15">
        <f t="shared" ca="1" si="15"/>
        <v>0.74</v>
      </c>
      <c r="T42" s="7"/>
      <c r="U42" s="251">
        <f t="shared" si="22"/>
        <v>0.5</v>
      </c>
      <c r="X42" s="79"/>
      <c r="Y42" s="79"/>
      <c r="Z42" s="79"/>
      <c r="AA42" s="79"/>
      <c r="AB42" s="79"/>
      <c r="AC42" s="79"/>
      <c r="AD42" s="79"/>
      <c r="AE42" s="79"/>
      <c r="AF42" s="79"/>
      <c r="AG42" s="79"/>
      <c r="AH42" s="79"/>
      <c r="AI42" s="79"/>
      <c r="AJ42" s="79"/>
      <c r="AK42" s="79"/>
      <c r="AL42" s="79"/>
      <c r="AM42" s="7"/>
      <c r="AN42" s="7"/>
      <c r="AO42" s="7"/>
      <c r="AP42" s="7"/>
      <c r="AQ42" s="7"/>
    </row>
    <row r="43" spans="1:16357" x14ac:dyDescent="0.2">
      <c r="A43" s="60">
        <f t="shared" si="11"/>
        <v>39968</v>
      </c>
      <c r="B43" s="36">
        <v>82.652000000000001</v>
      </c>
      <c r="C43" s="61">
        <f t="shared" si="16"/>
        <v>5</v>
      </c>
      <c r="D43" s="11">
        <f t="shared" ca="1" si="17"/>
        <v>0.15</v>
      </c>
      <c r="E43" s="93">
        <f t="shared" si="18"/>
        <v>3</v>
      </c>
      <c r="F43" s="94">
        <f t="shared" si="19"/>
        <v>1</v>
      </c>
      <c r="G43" s="15">
        <f t="shared" ca="1" si="7"/>
        <v>0.15</v>
      </c>
      <c r="H43" s="26">
        <v>0.04</v>
      </c>
      <c r="I43" s="26"/>
      <c r="J43" s="15">
        <f t="shared" ca="1" si="23"/>
        <v>0.80999999999999994</v>
      </c>
      <c r="K43" s="12">
        <f t="shared" ca="1" si="12"/>
        <v>0.19714881780250326</v>
      </c>
      <c r="L43" s="13"/>
      <c r="M43" s="15">
        <f t="shared" ca="1" si="24"/>
        <v>0</v>
      </c>
      <c r="N43" s="19">
        <f t="shared" si="20"/>
        <v>28.380952380952401</v>
      </c>
      <c r="O43" s="15">
        <f t="shared" si="21"/>
        <v>4.108571428571433</v>
      </c>
      <c r="P43" s="15">
        <f t="shared" ca="1" si="25"/>
        <v>2.0100000000000002</v>
      </c>
      <c r="Q43" s="15">
        <f t="shared" si="13"/>
        <v>2</v>
      </c>
      <c r="R43" s="15">
        <f t="shared" si="14"/>
        <v>0</v>
      </c>
      <c r="S43" s="15">
        <f t="shared" ca="1" si="15"/>
        <v>0.74</v>
      </c>
      <c r="T43" s="7"/>
      <c r="U43" s="251">
        <f t="shared" si="22"/>
        <v>0.5</v>
      </c>
      <c r="X43" s="79"/>
      <c r="Y43" s="79"/>
      <c r="Z43" s="79"/>
      <c r="AA43" s="79"/>
      <c r="AB43" s="79"/>
      <c r="AC43" s="79"/>
      <c r="AD43" s="79"/>
      <c r="AE43" s="79"/>
      <c r="AF43" s="79"/>
      <c r="AG43" s="79"/>
      <c r="AH43" s="79"/>
      <c r="AI43" s="79"/>
      <c r="AJ43" s="79"/>
      <c r="AK43" s="79"/>
      <c r="AL43" s="79"/>
      <c r="AM43" s="7"/>
      <c r="AN43" s="7"/>
    </row>
    <row r="44" spans="1:16357" x14ac:dyDescent="0.2">
      <c r="A44" s="60">
        <f t="shared" si="11"/>
        <v>39969</v>
      </c>
      <c r="B44" s="36">
        <v>77.504000000000005</v>
      </c>
      <c r="C44" s="61">
        <f t="shared" si="16"/>
        <v>5</v>
      </c>
      <c r="D44" s="11">
        <f t="shared" ca="1" si="17"/>
        <v>0.12</v>
      </c>
      <c r="E44" s="93">
        <f t="shared" si="18"/>
        <v>4</v>
      </c>
      <c r="F44" s="94">
        <f t="shared" si="19"/>
        <v>1</v>
      </c>
      <c r="G44" s="15">
        <f t="shared" ca="1" si="7"/>
        <v>0.12</v>
      </c>
      <c r="H44" s="26">
        <v>0.26</v>
      </c>
      <c r="I44" s="26"/>
      <c r="J44" s="15">
        <f t="shared" ca="1" si="23"/>
        <v>0.66999999999999993</v>
      </c>
      <c r="K44" s="12">
        <f t="shared" ca="1" si="12"/>
        <v>0.15780619111709268</v>
      </c>
      <c r="L44" s="13"/>
      <c r="M44" s="15">
        <f t="shared" ca="1" si="24"/>
        <v>0</v>
      </c>
      <c r="N44" s="19">
        <f t="shared" si="20"/>
        <v>29.142857142857164</v>
      </c>
      <c r="O44" s="15">
        <f t="shared" si="21"/>
        <v>4.24571428571429</v>
      </c>
      <c r="P44" s="15">
        <f t="shared" ca="1" si="25"/>
        <v>2.1300000000000003</v>
      </c>
      <c r="Q44" s="15">
        <f t="shared" si="13"/>
        <v>2.2599999999999998</v>
      </c>
      <c r="R44" s="15">
        <f t="shared" si="14"/>
        <v>0</v>
      </c>
      <c r="S44" s="15">
        <f t="shared" ca="1" si="15"/>
        <v>0.74</v>
      </c>
      <c r="T44" s="7"/>
      <c r="U44" s="251">
        <f t="shared" si="22"/>
        <v>0.5</v>
      </c>
      <c r="X44" s="79"/>
      <c r="Y44" s="79"/>
      <c r="Z44" s="79"/>
      <c r="AA44" s="79"/>
      <c r="AB44" s="79"/>
      <c r="AC44" s="79"/>
      <c r="AD44" s="79"/>
      <c r="AE44" s="79"/>
      <c r="AF44" s="79"/>
      <c r="AG44" s="79"/>
      <c r="AH44" s="79"/>
      <c r="AI44" s="79"/>
      <c r="AJ44" s="79"/>
      <c r="AK44" s="79"/>
      <c r="AL44" s="79"/>
      <c r="AM44" s="7"/>
      <c r="AN44" s="7"/>
    </row>
    <row r="45" spans="1:16357" ht="13.5" customHeight="1" x14ac:dyDescent="0.2">
      <c r="A45" s="60">
        <f t="shared" si="11"/>
        <v>39970</v>
      </c>
      <c r="B45" s="36">
        <v>82.561999999999998</v>
      </c>
      <c r="C45" s="115">
        <f t="shared" si="16"/>
        <v>5</v>
      </c>
      <c r="D45" s="11">
        <f t="shared" ca="1" si="17"/>
        <v>0.15</v>
      </c>
      <c r="E45" s="93">
        <f t="shared" si="18"/>
        <v>5</v>
      </c>
      <c r="F45" s="94">
        <f t="shared" si="19"/>
        <v>1</v>
      </c>
      <c r="G45" s="15">
        <f t="shared" ca="1" si="7"/>
        <v>0.15</v>
      </c>
      <c r="H45" s="26">
        <v>0</v>
      </c>
      <c r="I45" s="26"/>
      <c r="J45" s="15">
        <f t="shared" si="23"/>
        <v>1.3148571428571443</v>
      </c>
      <c r="K45" s="12">
        <f t="shared" si="12"/>
        <v>0.3</v>
      </c>
      <c r="L45" s="13">
        <v>0.3</v>
      </c>
      <c r="M45" s="15">
        <f t="shared" ca="1" si="24"/>
        <v>0</v>
      </c>
      <c r="N45" s="19">
        <f t="shared" si="20"/>
        <v>29.904761904761926</v>
      </c>
      <c r="O45" s="15">
        <f t="shared" si="21"/>
        <v>4.3828571428571479</v>
      </c>
      <c r="P45" s="15">
        <f t="shared" ca="1" si="25"/>
        <v>2.2800000000000002</v>
      </c>
      <c r="Q45" s="15">
        <f t="shared" si="13"/>
        <v>2.2599999999999998</v>
      </c>
      <c r="R45" s="15">
        <f t="shared" si="14"/>
        <v>0</v>
      </c>
      <c r="S45" s="15">
        <f t="shared" ca="1" si="15"/>
        <v>0.74</v>
      </c>
      <c r="U45" s="251">
        <f t="shared" si="22"/>
        <v>0.5</v>
      </c>
      <c r="X45" s="79"/>
      <c r="Y45" s="79"/>
      <c r="Z45" s="79"/>
      <c r="AA45" s="79"/>
      <c r="AB45" s="79"/>
      <c r="AC45" s="79"/>
      <c r="AD45" s="79"/>
      <c r="AE45" s="79"/>
      <c r="AF45" s="79"/>
      <c r="AG45" s="79"/>
      <c r="AH45" s="79"/>
      <c r="AI45" s="79"/>
      <c r="AJ45" s="79"/>
      <c r="AK45" s="79"/>
      <c r="AL45" s="79"/>
    </row>
    <row r="46" spans="1:16357" x14ac:dyDescent="0.2">
      <c r="A46" s="60">
        <f t="shared" si="11"/>
        <v>39971</v>
      </c>
      <c r="B46" s="36">
        <v>71</v>
      </c>
      <c r="C46" s="115">
        <f t="shared" si="16"/>
        <v>6</v>
      </c>
      <c r="D46" s="11">
        <f t="shared" ca="1" si="17"/>
        <v>0.14000000000000001</v>
      </c>
      <c r="E46" s="93">
        <f t="shared" si="18"/>
        <v>6</v>
      </c>
      <c r="F46" s="94">
        <f t="shared" si="19"/>
        <v>1</v>
      </c>
      <c r="G46" s="15">
        <f t="shared" ca="1" si="7"/>
        <v>0.14000000000000001</v>
      </c>
      <c r="H46" s="26"/>
      <c r="I46" s="26"/>
      <c r="J46" s="15">
        <f t="shared" ca="1" si="23"/>
        <v>1.4548571428571444</v>
      </c>
      <c r="K46" s="12">
        <f t="shared" ca="1" si="12"/>
        <v>0.32187104930467764</v>
      </c>
      <c r="L46" s="13"/>
      <c r="M46" s="15">
        <f t="shared" ca="1" si="24"/>
        <v>0</v>
      </c>
      <c r="N46" s="19">
        <f t="shared" si="20"/>
        <v>30.666666666666689</v>
      </c>
      <c r="O46" s="15">
        <f t="shared" si="21"/>
        <v>4.5200000000000049</v>
      </c>
      <c r="P46" s="15">
        <f t="shared" ca="1" si="25"/>
        <v>2.4200000000000004</v>
      </c>
      <c r="Q46" s="15">
        <f t="shared" si="13"/>
        <v>2.2599999999999998</v>
      </c>
      <c r="R46" s="15">
        <f t="shared" si="14"/>
        <v>0</v>
      </c>
      <c r="S46" s="15">
        <f t="shared" ca="1" si="15"/>
        <v>0.74</v>
      </c>
      <c r="U46" s="251">
        <f t="shared" si="22"/>
        <v>0.5</v>
      </c>
      <c r="X46" s="79"/>
      <c r="Y46" s="79"/>
      <c r="Z46" s="79"/>
      <c r="AA46" s="79"/>
      <c r="AB46" s="79"/>
      <c r="AC46" s="79"/>
      <c r="AD46" s="79"/>
      <c r="AE46" s="79"/>
      <c r="AF46" s="79"/>
      <c r="AG46" s="79"/>
      <c r="AH46" s="79"/>
      <c r="AI46" s="79"/>
      <c r="AJ46" s="79"/>
      <c r="AK46" s="79"/>
      <c r="AL46" s="79"/>
    </row>
    <row r="47" spans="1:16357" x14ac:dyDescent="0.2">
      <c r="A47" s="60">
        <f t="shared" si="11"/>
        <v>39972</v>
      </c>
      <c r="B47" s="36">
        <v>71</v>
      </c>
      <c r="C47" s="115">
        <f t="shared" si="16"/>
        <v>6</v>
      </c>
      <c r="D47" s="11">
        <f t="shared" ca="1" si="17"/>
        <v>0.14000000000000001</v>
      </c>
      <c r="E47" s="93">
        <f t="shared" si="18"/>
        <v>7</v>
      </c>
      <c r="F47" s="94">
        <f t="shared" si="19"/>
        <v>1</v>
      </c>
      <c r="G47" s="15">
        <f t="shared" ca="1" si="7"/>
        <v>0.14000000000000001</v>
      </c>
      <c r="H47" s="26"/>
      <c r="I47" s="26"/>
      <c r="J47" s="15">
        <f t="shared" ca="1" si="23"/>
        <v>1.5948571428571445</v>
      </c>
      <c r="K47" s="12">
        <f t="shared" ca="1" si="12"/>
        <v>0.34245398773006136</v>
      </c>
      <c r="L47" s="13"/>
      <c r="M47" s="15">
        <f t="shared" ca="1" si="24"/>
        <v>0</v>
      </c>
      <c r="N47" s="19">
        <f t="shared" si="20"/>
        <v>31.428571428571452</v>
      </c>
      <c r="O47" s="15">
        <f t="shared" si="21"/>
        <v>4.6571428571428619</v>
      </c>
      <c r="P47" s="15">
        <f t="shared" ca="1" si="25"/>
        <v>2.5600000000000005</v>
      </c>
      <c r="Q47" s="15">
        <f t="shared" si="13"/>
        <v>2.2599999999999998</v>
      </c>
      <c r="R47" s="15">
        <f t="shared" si="14"/>
        <v>0</v>
      </c>
      <c r="S47" s="15">
        <f t="shared" ca="1" si="15"/>
        <v>0.74</v>
      </c>
      <c r="T47" s="7"/>
      <c r="U47" s="251">
        <f t="shared" si="22"/>
        <v>0.5</v>
      </c>
      <c r="X47" s="79"/>
      <c r="Y47" s="79"/>
      <c r="Z47" s="79"/>
      <c r="AA47" s="79"/>
      <c r="AB47" s="79"/>
      <c r="AC47" s="79"/>
      <c r="AD47" s="79"/>
      <c r="AE47" s="79"/>
      <c r="AF47" s="79"/>
      <c r="AG47" s="79"/>
      <c r="AH47" s="79"/>
      <c r="AI47" s="79"/>
      <c r="AJ47" s="79"/>
      <c r="AK47" s="79"/>
      <c r="AL47" s="79"/>
      <c r="AM47" s="7"/>
      <c r="AN47" s="7"/>
    </row>
    <row r="48" spans="1:16357" ht="12.75" customHeight="1" x14ac:dyDescent="0.2">
      <c r="A48" s="60">
        <f t="shared" si="11"/>
        <v>39973</v>
      </c>
      <c r="B48" s="36">
        <v>72</v>
      </c>
      <c r="C48" s="115">
        <f t="shared" si="16"/>
        <v>6</v>
      </c>
      <c r="D48" s="11">
        <f t="shared" ca="1" si="17"/>
        <v>0.14000000000000001</v>
      </c>
      <c r="E48" s="93">
        <f t="shared" si="18"/>
        <v>8</v>
      </c>
      <c r="F48" s="94">
        <f t="shared" si="19"/>
        <v>1</v>
      </c>
      <c r="G48" s="15">
        <f t="shared" ca="1" si="7"/>
        <v>0.14000000000000001</v>
      </c>
      <c r="H48" s="26"/>
      <c r="I48" s="26"/>
      <c r="J48" s="15">
        <f t="shared" ca="1" si="23"/>
        <v>1.7348571428571447</v>
      </c>
      <c r="K48" s="12">
        <f t="shared" ca="1" si="12"/>
        <v>0.36185935637663891</v>
      </c>
      <c r="L48" s="13"/>
      <c r="M48" s="15">
        <f t="shared" ca="1" si="24"/>
        <v>0</v>
      </c>
      <c r="N48" s="19">
        <f t="shared" si="20"/>
        <v>32.190476190476211</v>
      </c>
      <c r="O48" s="15">
        <f t="shared" si="21"/>
        <v>4.7942857142857189</v>
      </c>
      <c r="P48" s="15">
        <f t="shared" ca="1" si="25"/>
        <v>2.7000000000000006</v>
      </c>
      <c r="Q48" s="15">
        <f t="shared" si="13"/>
        <v>2.2599999999999998</v>
      </c>
      <c r="R48" s="15">
        <f t="shared" si="14"/>
        <v>0</v>
      </c>
      <c r="S48" s="15">
        <f t="shared" ca="1" si="15"/>
        <v>0.74</v>
      </c>
      <c r="U48" s="251">
        <f t="shared" si="22"/>
        <v>0.5</v>
      </c>
      <c r="X48" s="79"/>
      <c r="Y48" s="79"/>
      <c r="Z48" s="79"/>
      <c r="AA48" s="79"/>
      <c r="AB48" s="79"/>
      <c r="AC48" s="79"/>
      <c r="AD48" s="79"/>
      <c r="AE48" s="79"/>
      <c r="AF48" s="79"/>
      <c r="AG48" s="79"/>
      <c r="AH48" s="79"/>
      <c r="AI48" s="79"/>
      <c r="AJ48" s="79"/>
      <c r="AK48" s="79"/>
      <c r="AL48" s="79"/>
    </row>
    <row r="49" spans="1:16357" ht="13.5" customHeight="1" x14ac:dyDescent="0.2">
      <c r="A49" s="60">
        <f t="shared" si="11"/>
        <v>39974</v>
      </c>
      <c r="B49" s="36">
        <v>72</v>
      </c>
      <c r="C49" s="63">
        <f t="shared" si="16"/>
        <v>6</v>
      </c>
      <c r="D49" s="11">
        <f t="shared" ca="1" si="17"/>
        <v>0.14000000000000001</v>
      </c>
      <c r="E49" s="93">
        <f t="shared" si="18"/>
        <v>9</v>
      </c>
      <c r="F49" s="94">
        <f t="shared" si="19"/>
        <v>1</v>
      </c>
      <c r="G49" s="15">
        <f t="shared" ca="1" si="7"/>
        <v>0.14000000000000001</v>
      </c>
      <c r="H49" s="26"/>
      <c r="I49" s="26"/>
      <c r="J49" s="15">
        <f t="shared" ca="1" si="23"/>
        <v>1.8748571428571448</v>
      </c>
      <c r="K49" s="12">
        <f t="shared" ca="1" si="12"/>
        <v>0.38018539976825039</v>
      </c>
      <c r="L49" s="13"/>
      <c r="M49" s="15">
        <f t="shared" ca="1" si="24"/>
        <v>0</v>
      </c>
      <c r="N49" s="19">
        <f t="shared" si="20"/>
        <v>32.95238095238097</v>
      </c>
      <c r="O49" s="15">
        <f t="shared" si="21"/>
        <v>4.931428571428575</v>
      </c>
      <c r="P49" s="15">
        <f t="shared" ca="1" si="25"/>
        <v>2.8400000000000007</v>
      </c>
      <c r="Q49" s="15">
        <f t="shared" si="13"/>
        <v>2.2599999999999998</v>
      </c>
      <c r="R49" s="15">
        <f t="shared" si="14"/>
        <v>0</v>
      </c>
      <c r="S49" s="15">
        <f t="shared" ca="1" si="15"/>
        <v>0.74</v>
      </c>
      <c r="U49" s="251">
        <f t="shared" si="22"/>
        <v>0.5</v>
      </c>
      <c r="Y49" s="79"/>
      <c r="Z49" s="79"/>
      <c r="AA49" s="79"/>
      <c r="AB49" s="79"/>
      <c r="AC49" s="79"/>
      <c r="AD49" s="79"/>
      <c r="AE49" s="79"/>
      <c r="AF49" s="79"/>
      <c r="AG49" s="79"/>
      <c r="AH49" s="79"/>
      <c r="AI49" s="79"/>
      <c r="AJ49" s="79"/>
      <c r="AK49" s="79"/>
      <c r="AL49" s="79"/>
    </row>
    <row r="50" spans="1:16357" ht="13.5" thickBot="1" x14ac:dyDescent="0.25">
      <c r="A50" s="60">
        <f t="shared" si="11"/>
        <v>39975</v>
      </c>
      <c r="B50" s="36">
        <v>72</v>
      </c>
      <c r="C50" s="61">
        <f t="shared" si="16"/>
        <v>6</v>
      </c>
      <c r="D50" s="11">
        <f t="shared" ca="1" si="17"/>
        <v>0.14000000000000001</v>
      </c>
      <c r="E50" s="93">
        <f t="shared" si="18"/>
        <v>10</v>
      </c>
      <c r="F50" s="94">
        <f t="shared" si="19"/>
        <v>1</v>
      </c>
      <c r="G50" s="15">
        <f t="shared" ca="1" si="7"/>
        <v>0.14000000000000001</v>
      </c>
      <c r="H50" s="26"/>
      <c r="I50" s="26"/>
      <c r="J50" s="15">
        <f t="shared" ca="1" si="23"/>
        <v>2.0148571428571449</v>
      </c>
      <c r="K50" s="12">
        <f t="shared" ca="1" si="12"/>
        <v>0.39751972942502833</v>
      </c>
      <c r="L50" s="13"/>
      <c r="M50" s="15">
        <f t="shared" ca="1" si="24"/>
        <v>0</v>
      </c>
      <c r="N50" s="19">
        <f t="shared" si="20"/>
        <v>33.71428571428573</v>
      </c>
      <c r="O50" s="15">
        <f t="shared" si="21"/>
        <v>5.0685714285714321</v>
      </c>
      <c r="P50" s="15">
        <f t="shared" ca="1" si="25"/>
        <v>2.9800000000000009</v>
      </c>
      <c r="Q50" s="15">
        <f t="shared" si="13"/>
        <v>2.2599999999999998</v>
      </c>
      <c r="R50" s="15">
        <f t="shared" si="14"/>
        <v>0</v>
      </c>
      <c r="S50" s="15">
        <f t="shared" ca="1" si="15"/>
        <v>0.74</v>
      </c>
      <c r="U50" s="251">
        <f t="shared" si="22"/>
        <v>0.5</v>
      </c>
      <c r="Y50" s="79"/>
      <c r="Z50" s="79"/>
      <c r="AA50" s="79"/>
      <c r="AB50" s="79"/>
      <c r="AC50" s="79"/>
      <c r="AD50" s="79"/>
      <c r="AE50" s="79"/>
      <c r="AF50" s="79"/>
      <c r="AG50" s="79"/>
      <c r="AH50" s="79"/>
      <c r="AI50" s="79"/>
      <c r="AJ50" s="79"/>
      <c r="AK50" s="79"/>
      <c r="AL50" s="79"/>
    </row>
    <row r="51" spans="1:16357" s="76" customFormat="1" ht="14.25" thickTop="1" thickBot="1" x14ac:dyDescent="0.25">
      <c r="A51" s="60">
        <f t="shared" si="11"/>
        <v>39976</v>
      </c>
      <c r="B51" s="36">
        <v>72</v>
      </c>
      <c r="C51" s="115">
        <f t="shared" si="16"/>
        <v>6</v>
      </c>
      <c r="D51" s="11">
        <f t="shared" ca="1" si="17"/>
        <v>0.14000000000000001</v>
      </c>
      <c r="E51" s="93">
        <f t="shared" si="18"/>
        <v>11</v>
      </c>
      <c r="F51" s="94">
        <f t="shared" si="19"/>
        <v>1</v>
      </c>
      <c r="G51" s="15">
        <f t="shared" ca="1" si="7"/>
        <v>0.14000000000000001</v>
      </c>
      <c r="H51" s="26"/>
      <c r="I51" s="26"/>
      <c r="J51" s="15">
        <f t="shared" ca="1" si="23"/>
        <v>2.154857142857145</v>
      </c>
      <c r="K51" s="12">
        <f t="shared" ca="1" si="12"/>
        <v>0.41394072447859515</v>
      </c>
      <c r="L51" s="13"/>
      <c r="M51" s="15">
        <f t="shared" ca="1" si="24"/>
        <v>0</v>
      </c>
      <c r="N51" s="19">
        <f t="shared" si="20"/>
        <v>34.476190476190489</v>
      </c>
      <c r="O51" s="15">
        <f t="shared" si="21"/>
        <v>5.2057142857142882</v>
      </c>
      <c r="P51" s="15">
        <f t="shared" ca="1" si="25"/>
        <v>3.120000000000001</v>
      </c>
      <c r="Q51" s="15">
        <f t="shared" si="13"/>
        <v>2.2599999999999998</v>
      </c>
      <c r="R51" s="15">
        <f t="shared" si="14"/>
        <v>0</v>
      </c>
      <c r="S51" s="15">
        <f t="shared" ca="1" si="15"/>
        <v>0.74</v>
      </c>
      <c r="T51"/>
      <c r="U51" s="251">
        <f t="shared" si="22"/>
        <v>0.5</v>
      </c>
      <c r="V51"/>
      <c r="W51"/>
      <c r="X51"/>
      <c r="Y51" s="79"/>
      <c r="Z51" s="79"/>
      <c r="AA51" s="79"/>
      <c r="AB51" s="79"/>
      <c r="AC51" s="79"/>
      <c r="AD51" s="79"/>
      <c r="AE51" s="79"/>
      <c r="AF51" s="79"/>
      <c r="AG51" s="79"/>
      <c r="AH51" s="79"/>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row>
    <row r="52" spans="1:16357" ht="13.5" thickTop="1" x14ac:dyDescent="0.2">
      <c r="A52" s="60">
        <f t="shared" si="11"/>
        <v>39977</v>
      </c>
      <c r="B52" s="36">
        <v>73</v>
      </c>
      <c r="C52" s="61">
        <f t="shared" si="16"/>
        <v>6</v>
      </c>
      <c r="D52" s="11">
        <f t="shared" ca="1" si="17"/>
        <v>0.14000000000000001</v>
      </c>
      <c r="E52" s="93">
        <f t="shared" si="18"/>
        <v>12</v>
      </c>
      <c r="F52" s="94">
        <f t="shared" si="19"/>
        <v>1</v>
      </c>
      <c r="G52" s="15">
        <f t="shared" ca="1" si="7"/>
        <v>0.14000000000000001</v>
      </c>
      <c r="H52" s="26"/>
      <c r="I52" s="26"/>
      <c r="J52" s="15">
        <f t="shared" ca="1" si="23"/>
        <v>2.2948571428571451</v>
      </c>
      <c r="K52" s="12">
        <f t="shared" ca="1" si="12"/>
        <v>0.42951871657754037</v>
      </c>
      <c r="L52" s="13"/>
      <c r="M52" s="15">
        <f t="shared" ca="1" si="24"/>
        <v>0</v>
      </c>
      <c r="N52" s="19">
        <f t="shared" si="20"/>
        <v>35.238095238095248</v>
      </c>
      <c r="O52" s="15">
        <f t="shared" si="21"/>
        <v>5.3428571428571452</v>
      </c>
      <c r="P52" s="15">
        <f t="shared" ca="1" si="25"/>
        <v>3.2600000000000011</v>
      </c>
      <c r="Q52" s="15">
        <f t="shared" si="13"/>
        <v>2.2599999999999998</v>
      </c>
      <c r="R52" s="15">
        <f t="shared" si="14"/>
        <v>0</v>
      </c>
      <c r="S52" s="15">
        <f t="shared" ca="1" si="15"/>
        <v>0.74</v>
      </c>
      <c r="U52" s="251">
        <f t="shared" si="22"/>
        <v>0.5</v>
      </c>
      <c r="Y52" s="79"/>
      <c r="Z52" s="79"/>
      <c r="AA52" s="79"/>
      <c r="AB52" s="79"/>
      <c r="AC52" s="79"/>
      <c r="AD52" s="79"/>
      <c r="AE52" s="79"/>
      <c r="AF52" s="79"/>
      <c r="AG52" s="79"/>
      <c r="AH52" s="79"/>
      <c r="AI52" s="79"/>
      <c r="AJ52" s="79"/>
      <c r="AK52" s="79"/>
      <c r="AL52" s="79"/>
    </row>
    <row r="53" spans="1:16357" x14ac:dyDescent="0.2">
      <c r="A53" s="60">
        <f t="shared" si="11"/>
        <v>39978</v>
      </c>
      <c r="B53" s="36">
        <v>80</v>
      </c>
      <c r="C53" s="61">
        <f t="shared" si="16"/>
        <v>7</v>
      </c>
      <c r="D53" s="11">
        <f t="shared" ca="1" si="17"/>
        <v>0.22</v>
      </c>
      <c r="E53" s="93">
        <f t="shared" si="18"/>
        <v>13</v>
      </c>
      <c r="F53" s="94">
        <f t="shared" si="19"/>
        <v>1</v>
      </c>
      <c r="G53" s="15">
        <f t="shared" ca="1" si="7"/>
        <v>0.22</v>
      </c>
      <c r="H53" s="26"/>
      <c r="I53" s="26"/>
      <c r="J53" s="15">
        <f t="shared" ca="1" si="23"/>
        <v>2.5148571428571453</v>
      </c>
      <c r="K53" s="12">
        <f t="shared" ca="1" si="12"/>
        <v>0.45891553701772719</v>
      </c>
      <c r="L53" s="13"/>
      <c r="M53" s="15">
        <f t="shared" ca="1" si="24"/>
        <v>0</v>
      </c>
      <c r="N53" s="19">
        <f t="shared" si="20"/>
        <v>36</v>
      </c>
      <c r="O53" s="15">
        <f t="shared" si="21"/>
        <v>5.48</v>
      </c>
      <c r="P53" s="15">
        <f t="shared" ca="1" si="25"/>
        <v>3.4800000000000013</v>
      </c>
      <c r="Q53" s="15">
        <f t="shared" si="13"/>
        <v>2.2599999999999998</v>
      </c>
      <c r="R53" s="15">
        <f t="shared" si="14"/>
        <v>0</v>
      </c>
      <c r="S53" s="15">
        <f t="shared" ca="1" si="15"/>
        <v>0.74</v>
      </c>
      <c r="U53" s="251">
        <f t="shared" si="22"/>
        <v>0.5</v>
      </c>
      <c r="Y53" s="79"/>
      <c r="Z53" s="79"/>
      <c r="AA53" s="79"/>
      <c r="AB53" s="79"/>
      <c r="AC53" s="79"/>
      <c r="AD53" s="79"/>
      <c r="AE53" s="79"/>
      <c r="AF53" s="79"/>
      <c r="AG53" s="79"/>
      <c r="AH53" s="79"/>
      <c r="AI53" s="79"/>
      <c r="AJ53" s="79"/>
      <c r="AK53" s="79"/>
      <c r="AL53" s="79"/>
    </row>
    <row r="54" spans="1:16357" x14ac:dyDescent="0.2">
      <c r="A54" s="60">
        <f t="shared" si="11"/>
        <v>39979</v>
      </c>
      <c r="B54" s="36">
        <v>80</v>
      </c>
      <c r="C54" s="61">
        <f t="shared" si="16"/>
        <v>7</v>
      </c>
      <c r="D54" s="11">
        <f t="shared" ca="1" si="17"/>
        <v>0.22</v>
      </c>
      <c r="E54" s="93">
        <f t="shared" si="18"/>
        <v>14</v>
      </c>
      <c r="F54" s="94">
        <f t="shared" si="19"/>
        <v>1</v>
      </c>
      <c r="G54" s="15">
        <f t="shared" ca="1" si="7"/>
        <v>0.22</v>
      </c>
      <c r="H54" s="26"/>
      <c r="I54" s="26">
        <v>1.25</v>
      </c>
      <c r="J54" s="15">
        <f t="shared" ca="1" si="23"/>
        <v>1.4848571428571455</v>
      </c>
      <c r="K54" s="12">
        <f t="shared" ca="1" si="12"/>
        <v>0.27095933263816524</v>
      </c>
      <c r="L54" s="13"/>
      <c r="M54" s="15">
        <f t="shared" ca="1" si="24"/>
        <v>0</v>
      </c>
      <c r="N54" s="19">
        <f t="shared" si="20"/>
        <v>36</v>
      </c>
      <c r="O54" s="15">
        <f t="shared" si="21"/>
        <v>5.48</v>
      </c>
      <c r="P54" s="15">
        <f t="shared" ca="1" si="25"/>
        <v>3.7000000000000015</v>
      </c>
      <c r="Q54" s="15">
        <f t="shared" si="13"/>
        <v>2.2599999999999998</v>
      </c>
      <c r="R54" s="15">
        <f t="shared" si="14"/>
        <v>1.25</v>
      </c>
      <c r="S54" s="15">
        <f t="shared" ca="1" si="15"/>
        <v>0.74</v>
      </c>
      <c r="U54" s="251">
        <f t="shared" si="22"/>
        <v>0.5</v>
      </c>
      <c r="X54" s="79"/>
      <c r="Y54" s="79"/>
      <c r="Z54" s="79"/>
      <c r="AA54" s="79"/>
      <c r="AB54" s="79"/>
      <c r="AC54" s="79"/>
      <c r="AD54" s="79"/>
      <c r="AE54" s="79"/>
      <c r="AF54" s="79"/>
      <c r="AG54" s="79"/>
      <c r="AH54" s="79"/>
      <c r="AI54" s="79"/>
      <c r="AJ54" s="79"/>
      <c r="AK54" s="79"/>
      <c r="AL54" s="79"/>
    </row>
    <row r="55" spans="1:16357" x14ac:dyDescent="0.2">
      <c r="A55" s="60">
        <f t="shared" si="11"/>
        <v>39980</v>
      </c>
      <c r="B55" s="36">
        <v>80</v>
      </c>
      <c r="C55" s="61">
        <f t="shared" si="16"/>
        <v>7</v>
      </c>
      <c r="D55" s="11">
        <f t="shared" ca="1" si="17"/>
        <v>0.22</v>
      </c>
      <c r="E55" s="93">
        <f t="shared" si="18"/>
        <v>15</v>
      </c>
      <c r="F55" s="94">
        <f t="shared" si="19"/>
        <v>1</v>
      </c>
      <c r="G55" s="15">
        <f t="shared" ca="1" si="7"/>
        <v>0.22</v>
      </c>
      <c r="H55" s="26"/>
      <c r="I55" s="26"/>
      <c r="J55" s="15">
        <f t="shared" ca="1" si="23"/>
        <v>1.7048571428571455</v>
      </c>
      <c r="K55" s="12">
        <f t="shared" ca="1" si="12"/>
        <v>0.31110531803962505</v>
      </c>
      <c r="L55" s="13"/>
      <c r="M55" s="15">
        <f t="shared" ca="1" si="24"/>
        <v>0</v>
      </c>
      <c r="N55" s="19">
        <f t="shared" si="20"/>
        <v>36</v>
      </c>
      <c r="O55" s="15">
        <f t="shared" si="21"/>
        <v>5.48</v>
      </c>
      <c r="P55" s="15">
        <f t="shared" ca="1" si="25"/>
        <v>3.9200000000000017</v>
      </c>
      <c r="Q55" s="15">
        <f t="shared" si="13"/>
        <v>2.2599999999999998</v>
      </c>
      <c r="R55" s="15">
        <f t="shared" si="14"/>
        <v>1.25</v>
      </c>
      <c r="S55" s="15">
        <f t="shared" ca="1" si="15"/>
        <v>0.74</v>
      </c>
      <c r="U55" s="251">
        <f t="shared" si="22"/>
        <v>0.5</v>
      </c>
      <c r="X55" s="79"/>
      <c r="Y55" s="79"/>
      <c r="Z55" s="79"/>
      <c r="AA55" s="79"/>
      <c r="AB55" s="79"/>
      <c r="AC55" s="79"/>
      <c r="AD55" s="79"/>
      <c r="AE55" s="79"/>
      <c r="AF55" s="79"/>
      <c r="AG55" s="79"/>
      <c r="AH55" s="79"/>
      <c r="AI55" s="79"/>
      <c r="AJ55" s="79"/>
      <c r="AK55" s="79"/>
      <c r="AL55" s="79"/>
    </row>
    <row r="56" spans="1:16357" x14ac:dyDescent="0.2">
      <c r="A56" s="60">
        <f t="shared" si="11"/>
        <v>39981</v>
      </c>
      <c r="B56" s="36">
        <v>81</v>
      </c>
      <c r="C56" s="61">
        <f t="shared" si="16"/>
        <v>7</v>
      </c>
      <c r="D56" s="11">
        <f t="shared" ca="1" si="17"/>
        <v>0.22</v>
      </c>
      <c r="E56" s="93">
        <f t="shared" si="18"/>
        <v>16</v>
      </c>
      <c r="F56" s="94">
        <f t="shared" si="19"/>
        <v>1</v>
      </c>
      <c r="G56" s="15">
        <f t="shared" ca="1" si="7"/>
        <v>0.22</v>
      </c>
      <c r="H56" s="26"/>
      <c r="I56" s="26"/>
      <c r="J56" s="15">
        <f t="shared" ca="1" si="23"/>
        <v>1.9248571428571455</v>
      </c>
      <c r="K56" s="12">
        <f t="shared" ca="1" si="12"/>
        <v>0.35125130344108491</v>
      </c>
      <c r="L56" s="13"/>
      <c r="M56" s="15">
        <f t="shared" ca="1" si="24"/>
        <v>0</v>
      </c>
      <c r="N56" s="19">
        <f t="shared" si="20"/>
        <v>36</v>
      </c>
      <c r="O56" s="15">
        <f t="shared" si="21"/>
        <v>5.48</v>
      </c>
      <c r="P56" s="15">
        <f t="shared" ca="1" si="25"/>
        <v>4.1400000000000015</v>
      </c>
      <c r="Q56" s="15">
        <f t="shared" si="13"/>
        <v>2.2599999999999998</v>
      </c>
      <c r="R56" s="15">
        <f t="shared" si="14"/>
        <v>1.25</v>
      </c>
      <c r="S56" s="15">
        <f t="shared" ca="1" si="15"/>
        <v>0.74</v>
      </c>
      <c r="T56" s="35"/>
      <c r="U56" s="251">
        <f t="shared" si="22"/>
        <v>0.5</v>
      </c>
      <c r="X56" s="79"/>
      <c r="Y56" s="79"/>
      <c r="Z56" s="79"/>
      <c r="AA56" s="79"/>
      <c r="AB56" s="79"/>
      <c r="AC56" s="79"/>
      <c r="AD56" s="79"/>
      <c r="AE56" s="79"/>
      <c r="AF56" s="79"/>
      <c r="AG56" s="79"/>
      <c r="AH56" s="79"/>
      <c r="AI56" s="79"/>
      <c r="AJ56" s="79"/>
      <c r="AK56" s="79"/>
      <c r="AL56" s="79"/>
      <c r="AM56" s="7"/>
      <c r="AN56" s="7"/>
    </row>
    <row r="57" spans="1:16357" x14ac:dyDescent="0.2">
      <c r="A57" s="60">
        <f t="shared" si="11"/>
        <v>39982</v>
      </c>
      <c r="B57" s="36">
        <v>78</v>
      </c>
      <c r="C57" s="61">
        <f t="shared" si="16"/>
        <v>7</v>
      </c>
      <c r="D57" s="11">
        <f t="shared" ca="1" si="17"/>
        <v>0.17</v>
      </c>
      <c r="E57" s="93">
        <f t="shared" si="18"/>
        <v>17</v>
      </c>
      <c r="F57" s="94">
        <f t="shared" si="19"/>
        <v>1</v>
      </c>
      <c r="G57" s="15">
        <f t="shared" ca="1" si="7"/>
        <v>0.17</v>
      </c>
      <c r="H57" s="26"/>
      <c r="I57" s="26"/>
      <c r="J57" s="15">
        <f t="shared" ca="1" si="23"/>
        <v>2.0948571428571454</v>
      </c>
      <c r="K57" s="12">
        <f t="shared" ca="1" si="12"/>
        <v>0.38227320125130387</v>
      </c>
      <c r="L57" s="13"/>
      <c r="M57" s="15">
        <f t="shared" ca="1" si="24"/>
        <v>0</v>
      </c>
      <c r="N57" s="19">
        <f t="shared" si="20"/>
        <v>36</v>
      </c>
      <c r="O57" s="15">
        <f t="shared" si="21"/>
        <v>5.48</v>
      </c>
      <c r="P57" s="15">
        <f t="shared" ca="1" si="25"/>
        <v>4.3100000000000014</v>
      </c>
      <c r="Q57" s="15">
        <f t="shared" si="13"/>
        <v>2.2599999999999998</v>
      </c>
      <c r="R57" s="15">
        <f t="shared" si="14"/>
        <v>1.25</v>
      </c>
      <c r="S57" s="15">
        <f t="shared" ca="1" si="15"/>
        <v>0.74</v>
      </c>
      <c r="T57" s="7"/>
      <c r="U57" s="251">
        <f t="shared" si="22"/>
        <v>0.5</v>
      </c>
      <c r="X57" s="79"/>
      <c r="Y57" s="79"/>
      <c r="Z57" s="79"/>
      <c r="AA57" s="79"/>
      <c r="AB57" s="79"/>
      <c r="AC57" s="79"/>
      <c r="AD57" s="79"/>
      <c r="AE57" s="79"/>
      <c r="AF57" s="79"/>
      <c r="AG57" s="79"/>
      <c r="AH57" s="79"/>
      <c r="AI57" s="79"/>
      <c r="AJ57" s="79"/>
      <c r="AK57" s="79"/>
      <c r="AL57" s="79"/>
      <c r="AM57" s="7"/>
      <c r="AN57" s="7"/>
    </row>
    <row r="58" spans="1:16357" x14ac:dyDescent="0.2">
      <c r="A58" s="60">
        <f t="shared" si="11"/>
        <v>39983</v>
      </c>
      <c r="B58" s="36">
        <v>71</v>
      </c>
      <c r="C58" s="61">
        <f t="shared" si="16"/>
        <v>7</v>
      </c>
      <c r="D58" s="11">
        <f t="shared" ca="1" si="17"/>
        <v>0.17</v>
      </c>
      <c r="E58" s="93">
        <f t="shared" si="18"/>
        <v>18</v>
      </c>
      <c r="F58" s="94">
        <f t="shared" si="19"/>
        <v>1</v>
      </c>
      <c r="G58" s="15">
        <f t="shared" ca="1" si="7"/>
        <v>0.17</v>
      </c>
      <c r="H58" s="26"/>
      <c r="I58" s="26"/>
      <c r="J58" s="15">
        <f t="shared" ca="1" si="23"/>
        <v>2.2648571428571453</v>
      </c>
      <c r="K58" s="12">
        <f t="shared" ca="1" si="12"/>
        <v>0.41329509906152284</v>
      </c>
      <c r="L58" s="13"/>
      <c r="M58" s="15">
        <f t="shared" ca="1" si="24"/>
        <v>0</v>
      </c>
      <c r="N58" s="19">
        <f t="shared" si="20"/>
        <v>36</v>
      </c>
      <c r="O58" s="15">
        <f t="shared" si="21"/>
        <v>5.48</v>
      </c>
      <c r="P58" s="15">
        <f t="shared" ca="1" si="25"/>
        <v>4.4800000000000013</v>
      </c>
      <c r="Q58" s="15">
        <f t="shared" si="13"/>
        <v>2.2599999999999998</v>
      </c>
      <c r="R58" s="15">
        <f t="shared" si="14"/>
        <v>1.25</v>
      </c>
      <c r="S58" s="15">
        <f t="shared" ca="1" si="15"/>
        <v>0.74</v>
      </c>
      <c r="U58" s="251">
        <f t="shared" si="22"/>
        <v>0.5</v>
      </c>
      <c r="X58" s="79"/>
      <c r="Y58" s="79"/>
      <c r="Z58" s="79"/>
      <c r="AA58" s="79"/>
      <c r="AB58" s="79"/>
      <c r="AC58" s="79"/>
      <c r="AD58" s="79"/>
      <c r="AE58" s="79"/>
      <c r="AF58" s="79"/>
      <c r="AG58" s="79"/>
      <c r="AH58" s="79"/>
      <c r="AI58" s="79"/>
      <c r="AJ58" s="79"/>
      <c r="AK58" s="79"/>
      <c r="AL58" s="79"/>
    </row>
    <row r="59" spans="1:16357" x14ac:dyDescent="0.2">
      <c r="A59" s="60">
        <f t="shared" si="11"/>
        <v>39984</v>
      </c>
      <c r="B59" s="36">
        <v>72</v>
      </c>
      <c r="C59" s="61">
        <f t="shared" si="16"/>
        <v>7</v>
      </c>
      <c r="D59" s="11">
        <f t="shared" ca="1" si="17"/>
        <v>0.17</v>
      </c>
      <c r="E59" s="93">
        <f t="shared" si="18"/>
        <v>19</v>
      </c>
      <c r="F59" s="94">
        <f t="shared" si="19"/>
        <v>1</v>
      </c>
      <c r="G59" s="15">
        <f t="shared" ca="1" si="7"/>
        <v>0.17</v>
      </c>
      <c r="H59" s="26"/>
      <c r="I59" s="26"/>
      <c r="J59" s="15">
        <f t="shared" ca="1" si="23"/>
        <v>2.4348571428571453</v>
      </c>
      <c r="K59" s="12">
        <f t="shared" ca="1" si="12"/>
        <v>0.44431699687174181</v>
      </c>
      <c r="L59" s="13"/>
      <c r="M59" s="15">
        <f t="shared" ca="1" si="24"/>
        <v>0</v>
      </c>
      <c r="N59" s="19">
        <f t="shared" si="20"/>
        <v>36</v>
      </c>
      <c r="O59" s="15">
        <f t="shared" si="21"/>
        <v>5.48</v>
      </c>
      <c r="P59" s="15">
        <f t="shared" ca="1" si="25"/>
        <v>4.6500000000000012</v>
      </c>
      <c r="Q59" s="15">
        <f t="shared" si="13"/>
        <v>2.2599999999999998</v>
      </c>
      <c r="R59" s="15">
        <f t="shared" si="14"/>
        <v>1.25</v>
      </c>
      <c r="S59" s="15">
        <f t="shared" ca="1" si="15"/>
        <v>0.74</v>
      </c>
      <c r="T59" s="7"/>
      <c r="U59" s="251">
        <f t="shared" si="22"/>
        <v>0.5</v>
      </c>
      <c r="X59" s="79"/>
      <c r="Y59" s="79"/>
      <c r="Z59" s="79"/>
      <c r="AA59" s="79"/>
      <c r="AB59" s="79"/>
      <c r="AC59" s="79"/>
      <c r="AD59" s="79"/>
      <c r="AE59" s="79"/>
      <c r="AF59" s="79"/>
      <c r="AG59" s="79"/>
      <c r="AH59" s="79"/>
      <c r="AI59" s="79"/>
      <c r="AJ59" s="79"/>
      <c r="AK59" s="79"/>
      <c r="AL59" s="79"/>
      <c r="AM59" s="7"/>
      <c r="AN59" s="7"/>
    </row>
    <row r="60" spans="1:16357" x14ac:dyDescent="0.2">
      <c r="A60" s="60">
        <f t="shared" si="11"/>
        <v>39985</v>
      </c>
      <c r="B60" s="36">
        <v>73</v>
      </c>
      <c r="C60" s="61">
        <f t="shared" si="16"/>
        <v>8</v>
      </c>
      <c r="D60" s="11">
        <f t="shared" ca="1" si="17"/>
        <v>0.19</v>
      </c>
      <c r="E60" s="93">
        <f t="shared" si="18"/>
        <v>20</v>
      </c>
      <c r="F60" s="94">
        <f t="shared" si="19"/>
        <v>1</v>
      </c>
      <c r="G60" s="15">
        <f t="shared" ca="1" si="7"/>
        <v>0.19</v>
      </c>
      <c r="H60" s="26"/>
      <c r="I60" s="26">
        <v>1.25</v>
      </c>
      <c r="J60" s="15">
        <f t="shared" ca="1" si="23"/>
        <v>1.3748571428571452</v>
      </c>
      <c r="K60" s="12">
        <f t="shared" ca="1" si="12"/>
        <v>0.25088633993743525</v>
      </c>
      <c r="L60" s="13"/>
      <c r="M60" s="15">
        <f t="shared" ca="1" si="24"/>
        <v>0</v>
      </c>
      <c r="N60" s="19">
        <f t="shared" si="20"/>
        <v>36</v>
      </c>
      <c r="O60" s="15">
        <f t="shared" si="21"/>
        <v>5.48</v>
      </c>
      <c r="P60" s="15">
        <f t="shared" ca="1" si="25"/>
        <v>4.8400000000000016</v>
      </c>
      <c r="Q60" s="15">
        <f t="shared" si="13"/>
        <v>2.2599999999999998</v>
      </c>
      <c r="R60" s="15">
        <f t="shared" si="14"/>
        <v>2.5</v>
      </c>
      <c r="S60" s="15">
        <f t="shared" ca="1" si="15"/>
        <v>0.74</v>
      </c>
      <c r="U60" s="251">
        <f t="shared" si="22"/>
        <v>0.5</v>
      </c>
      <c r="X60" s="79"/>
      <c r="Y60" s="79"/>
      <c r="Z60" s="79"/>
      <c r="AA60" s="79"/>
      <c r="AB60" s="79"/>
      <c r="AC60" s="79"/>
      <c r="AD60" s="79"/>
      <c r="AE60" s="79"/>
      <c r="AF60" s="79"/>
      <c r="AG60" s="79"/>
      <c r="AH60" s="79"/>
      <c r="AI60" s="79"/>
      <c r="AJ60" s="79"/>
      <c r="AK60" s="79"/>
      <c r="AL60" s="79"/>
    </row>
    <row r="61" spans="1:16357" ht="12.75" customHeight="1" x14ac:dyDescent="0.2">
      <c r="A61" s="60">
        <f t="shared" si="11"/>
        <v>39986</v>
      </c>
      <c r="B61" s="36">
        <v>74</v>
      </c>
      <c r="C61" s="61">
        <f t="shared" si="16"/>
        <v>8</v>
      </c>
      <c r="D61" s="11">
        <f t="shared" ca="1" si="17"/>
        <v>0.19</v>
      </c>
      <c r="E61" s="93">
        <f t="shared" si="18"/>
        <v>21</v>
      </c>
      <c r="F61" s="94">
        <f t="shared" si="19"/>
        <v>1</v>
      </c>
      <c r="G61" s="15">
        <f t="shared" ca="1" si="7"/>
        <v>0.19</v>
      </c>
      <c r="H61" s="26"/>
      <c r="I61" s="26"/>
      <c r="J61" s="15">
        <f t="shared" ca="1" si="23"/>
        <v>1.5648571428571452</v>
      </c>
      <c r="K61" s="12">
        <f t="shared" ca="1" si="12"/>
        <v>0.28555787278415057</v>
      </c>
      <c r="L61" s="13"/>
      <c r="M61" s="15">
        <f t="shared" ca="1" si="24"/>
        <v>0</v>
      </c>
      <c r="N61" s="19">
        <f t="shared" si="20"/>
        <v>36</v>
      </c>
      <c r="O61" s="15">
        <f t="shared" si="21"/>
        <v>5.48</v>
      </c>
      <c r="P61" s="15">
        <f t="shared" ca="1" si="25"/>
        <v>5.030000000000002</v>
      </c>
      <c r="Q61" s="15">
        <f t="shared" si="13"/>
        <v>2.2599999999999998</v>
      </c>
      <c r="R61" s="15">
        <f t="shared" si="14"/>
        <v>2.5</v>
      </c>
      <c r="S61" s="15">
        <f t="shared" ca="1" si="15"/>
        <v>0.74</v>
      </c>
      <c r="U61" s="251">
        <f t="shared" si="22"/>
        <v>0.5</v>
      </c>
      <c r="X61" s="79"/>
      <c r="Y61" s="79"/>
      <c r="Z61" s="79"/>
      <c r="AA61" s="79"/>
      <c r="AB61" s="79"/>
      <c r="AC61" s="79"/>
      <c r="AD61" s="79"/>
      <c r="AE61" s="79"/>
      <c r="AF61" s="79"/>
      <c r="AG61" s="79"/>
      <c r="AH61" s="79"/>
      <c r="AI61" s="79"/>
      <c r="AJ61" s="79"/>
      <c r="AK61" s="79"/>
      <c r="AL61" s="79"/>
    </row>
    <row r="62" spans="1:16357" x14ac:dyDescent="0.2">
      <c r="A62" s="60">
        <f t="shared" si="11"/>
        <v>39987</v>
      </c>
      <c r="B62" s="36">
        <v>76</v>
      </c>
      <c r="C62" s="61">
        <f t="shared" si="16"/>
        <v>8</v>
      </c>
      <c r="D62" s="11">
        <f t="shared" ca="1" si="17"/>
        <v>0.19</v>
      </c>
      <c r="E62" s="93">
        <f t="shared" si="18"/>
        <v>22</v>
      </c>
      <c r="F62" s="94">
        <f t="shared" si="19"/>
        <v>1</v>
      </c>
      <c r="G62" s="15">
        <f t="shared" ca="1" si="7"/>
        <v>0.19</v>
      </c>
      <c r="H62" s="26"/>
      <c r="I62" s="26"/>
      <c r="J62" s="15">
        <f t="shared" ca="1" si="23"/>
        <v>1.7548571428571451</v>
      </c>
      <c r="K62" s="12">
        <f t="shared" ca="1" si="12"/>
        <v>0.32022940563086588</v>
      </c>
      <c r="L62" s="13"/>
      <c r="M62" s="15">
        <f t="shared" ca="1" si="24"/>
        <v>0</v>
      </c>
      <c r="N62" s="19">
        <f t="shared" si="20"/>
        <v>36</v>
      </c>
      <c r="O62" s="15">
        <f t="shared" si="21"/>
        <v>5.48</v>
      </c>
      <c r="P62" s="15">
        <f t="shared" ca="1" si="25"/>
        <v>5.2200000000000024</v>
      </c>
      <c r="Q62" s="15">
        <f t="shared" si="13"/>
        <v>2.2599999999999998</v>
      </c>
      <c r="R62" s="15">
        <f t="shared" si="14"/>
        <v>2.5</v>
      </c>
      <c r="S62" s="15">
        <f t="shared" ca="1" si="15"/>
        <v>0.74</v>
      </c>
      <c r="U62" s="251">
        <f t="shared" si="22"/>
        <v>0.5</v>
      </c>
      <c r="X62" s="79"/>
      <c r="Y62" s="79"/>
      <c r="Z62" s="79"/>
      <c r="AA62" s="79"/>
      <c r="AB62" s="79"/>
      <c r="AC62" s="79"/>
      <c r="AD62" s="79"/>
      <c r="AE62" s="79"/>
      <c r="AF62" s="79"/>
      <c r="AG62" s="79"/>
      <c r="AH62" s="79"/>
      <c r="AI62" s="79"/>
      <c r="AJ62" s="79"/>
      <c r="AK62" s="79"/>
      <c r="AL62" s="79"/>
    </row>
    <row r="63" spans="1:16357" x14ac:dyDescent="0.2">
      <c r="A63" s="60">
        <f t="shared" si="11"/>
        <v>39988</v>
      </c>
      <c r="B63" s="36">
        <v>75</v>
      </c>
      <c r="C63" s="61">
        <f t="shared" si="16"/>
        <v>8</v>
      </c>
      <c r="D63" s="11">
        <f t="shared" ca="1" si="17"/>
        <v>0.19</v>
      </c>
      <c r="E63" s="93">
        <f t="shared" si="18"/>
        <v>23</v>
      </c>
      <c r="F63" s="94">
        <f t="shared" si="19"/>
        <v>1</v>
      </c>
      <c r="G63" s="15">
        <f t="shared" ca="1" si="7"/>
        <v>0.19</v>
      </c>
      <c r="H63" s="26"/>
      <c r="I63" s="26"/>
      <c r="J63" s="15">
        <f t="shared" ca="1" si="23"/>
        <v>1.9448571428571451</v>
      </c>
      <c r="K63" s="12">
        <f t="shared" ca="1" si="12"/>
        <v>0.3549009384775812</v>
      </c>
      <c r="L63" s="13"/>
      <c r="M63" s="15">
        <f t="shared" ca="1" si="24"/>
        <v>0</v>
      </c>
      <c r="N63" s="19">
        <f t="shared" si="20"/>
        <v>36</v>
      </c>
      <c r="O63" s="15">
        <f t="shared" si="21"/>
        <v>5.48</v>
      </c>
      <c r="P63" s="15">
        <f t="shared" ca="1" si="25"/>
        <v>5.4100000000000028</v>
      </c>
      <c r="Q63" s="15">
        <f t="shared" si="13"/>
        <v>2.2599999999999998</v>
      </c>
      <c r="R63" s="15">
        <f t="shared" si="14"/>
        <v>2.5</v>
      </c>
      <c r="S63" s="15">
        <f t="shared" ca="1" si="15"/>
        <v>0.74</v>
      </c>
      <c r="U63" s="251">
        <f t="shared" si="22"/>
        <v>0.5</v>
      </c>
      <c r="X63" s="79"/>
      <c r="Y63" s="79"/>
      <c r="Z63" s="79"/>
      <c r="AA63" s="79"/>
      <c r="AB63" s="79"/>
      <c r="AC63" s="79"/>
      <c r="AD63" s="79"/>
      <c r="AE63" s="79"/>
      <c r="AF63" s="79"/>
      <c r="AG63" s="79"/>
      <c r="AH63" s="79"/>
      <c r="AI63" s="79"/>
      <c r="AJ63" s="79"/>
      <c r="AK63" s="79"/>
      <c r="AL63" s="79"/>
    </row>
    <row r="64" spans="1:16357" x14ac:dyDescent="0.2">
      <c r="A64" s="60">
        <f t="shared" si="11"/>
        <v>39989</v>
      </c>
      <c r="B64" s="36">
        <v>78</v>
      </c>
      <c r="C64" s="61">
        <f t="shared" si="16"/>
        <v>8</v>
      </c>
      <c r="D64" s="11">
        <f t="shared" ca="1" si="17"/>
        <v>0.19</v>
      </c>
      <c r="E64" s="93">
        <f t="shared" si="18"/>
        <v>24</v>
      </c>
      <c r="F64" s="94">
        <f t="shared" si="19"/>
        <v>1</v>
      </c>
      <c r="G64" s="15">
        <f t="shared" ca="1" si="7"/>
        <v>0.19</v>
      </c>
      <c r="H64" s="26"/>
      <c r="I64" s="26"/>
      <c r="J64" s="15">
        <f t="shared" ca="1" si="23"/>
        <v>2.134857142857145</v>
      </c>
      <c r="K64" s="12">
        <f t="shared" ca="1" si="12"/>
        <v>0.38957247132429651</v>
      </c>
      <c r="L64" s="13"/>
      <c r="M64" s="15">
        <f t="shared" ca="1" si="24"/>
        <v>0</v>
      </c>
      <c r="N64" s="19">
        <f t="shared" si="20"/>
        <v>36</v>
      </c>
      <c r="O64" s="15">
        <f t="shared" si="21"/>
        <v>5.48</v>
      </c>
      <c r="P64" s="15">
        <f t="shared" ca="1" si="25"/>
        <v>5.6000000000000032</v>
      </c>
      <c r="Q64" s="15">
        <f t="shared" si="13"/>
        <v>2.2599999999999998</v>
      </c>
      <c r="R64" s="15">
        <f t="shared" si="14"/>
        <v>2.5</v>
      </c>
      <c r="S64" s="15">
        <f t="shared" ca="1" si="15"/>
        <v>0.74</v>
      </c>
      <c r="U64" s="251">
        <f t="shared" si="22"/>
        <v>0.5</v>
      </c>
      <c r="X64" s="79"/>
      <c r="Y64" s="79"/>
      <c r="Z64" s="79"/>
      <c r="AA64" s="79"/>
      <c r="AB64" s="79"/>
      <c r="AC64" s="79"/>
      <c r="AD64" s="79"/>
      <c r="AE64" s="79"/>
      <c r="AF64" s="79"/>
      <c r="AG64" s="79"/>
      <c r="AH64" s="79"/>
      <c r="AI64" s="79"/>
      <c r="AJ64" s="79"/>
      <c r="AK64" s="79"/>
      <c r="AL64" s="79"/>
    </row>
    <row r="65" spans="1:40" x14ac:dyDescent="0.2">
      <c r="A65" s="60">
        <f t="shared" si="11"/>
        <v>39990</v>
      </c>
      <c r="B65" s="36">
        <v>78</v>
      </c>
      <c r="C65" s="61">
        <f t="shared" si="16"/>
        <v>8</v>
      </c>
      <c r="D65" s="11">
        <f t="shared" ca="1" si="17"/>
        <v>0.19</v>
      </c>
      <c r="E65" s="93">
        <f t="shared" si="18"/>
        <v>25</v>
      </c>
      <c r="F65" s="94">
        <f t="shared" si="19"/>
        <v>1</v>
      </c>
      <c r="G65" s="15">
        <f t="shared" ca="1" si="7"/>
        <v>0.19</v>
      </c>
      <c r="H65" s="26"/>
      <c r="I65" s="26"/>
      <c r="J65" s="15">
        <f t="shared" ca="1" si="23"/>
        <v>2.324857142857145</v>
      </c>
      <c r="K65" s="12">
        <f t="shared" ca="1" si="12"/>
        <v>0.42424400417101182</v>
      </c>
      <c r="L65" s="13"/>
      <c r="M65" s="15">
        <f t="shared" ca="1" si="24"/>
        <v>0</v>
      </c>
      <c r="N65" s="19">
        <f t="shared" si="20"/>
        <v>36</v>
      </c>
      <c r="O65" s="15">
        <f t="shared" si="21"/>
        <v>5.48</v>
      </c>
      <c r="P65" s="15">
        <f t="shared" ca="1" si="25"/>
        <v>5.7900000000000036</v>
      </c>
      <c r="Q65" s="15">
        <f t="shared" si="13"/>
        <v>2.2599999999999998</v>
      </c>
      <c r="R65" s="15">
        <f t="shared" si="14"/>
        <v>2.5</v>
      </c>
      <c r="S65" s="15">
        <f t="shared" ca="1" si="15"/>
        <v>0.74</v>
      </c>
      <c r="U65" s="251">
        <f t="shared" si="22"/>
        <v>0.5</v>
      </c>
      <c r="X65" s="79"/>
      <c r="Y65" s="79"/>
      <c r="Z65" s="79"/>
      <c r="AA65" s="79"/>
      <c r="AB65" s="79"/>
      <c r="AC65" s="79"/>
      <c r="AD65" s="79"/>
      <c r="AE65" s="79"/>
      <c r="AF65" s="79"/>
      <c r="AG65" s="79"/>
      <c r="AH65" s="79"/>
      <c r="AI65" s="79"/>
      <c r="AJ65" s="79"/>
      <c r="AK65" s="79"/>
      <c r="AL65" s="79"/>
    </row>
    <row r="66" spans="1:40" x14ac:dyDescent="0.2">
      <c r="A66" s="60">
        <f t="shared" si="11"/>
        <v>39991</v>
      </c>
      <c r="B66" s="36">
        <v>75</v>
      </c>
      <c r="C66" s="61">
        <f t="shared" si="16"/>
        <v>8</v>
      </c>
      <c r="D66" s="11">
        <f t="shared" ca="1" si="17"/>
        <v>0.19</v>
      </c>
      <c r="E66" s="93">
        <f t="shared" si="18"/>
        <v>26</v>
      </c>
      <c r="F66" s="94">
        <f t="shared" si="19"/>
        <v>1</v>
      </c>
      <c r="G66" s="15">
        <f t="shared" ca="1" si="7"/>
        <v>0.19</v>
      </c>
      <c r="H66" s="26"/>
      <c r="I66" s="26"/>
      <c r="J66" s="15">
        <f t="shared" ca="1" si="23"/>
        <v>2.5148571428571449</v>
      </c>
      <c r="K66" s="12">
        <f t="shared" ca="1" si="12"/>
        <v>0.45891553701772714</v>
      </c>
      <c r="L66" s="13"/>
      <c r="M66" s="15">
        <f t="shared" ca="1" si="24"/>
        <v>0</v>
      </c>
      <c r="N66" s="19">
        <f t="shared" si="20"/>
        <v>36</v>
      </c>
      <c r="O66" s="15">
        <f t="shared" si="21"/>
        <v>5.48</v>
      </c>
      <c r="P66" s="15">
        <f t="shared" ca="1" si="25"/>
        <v>5.980000000000004</v>
      </c>
      <c r="Q66" s="15">
        <f t="shared" si="13"/>
        <v>2.2599999999999998</v>
      </c>
      <c r="R66" s="15">
        <f t="shared" si="14"/>
        <v>2.5</v>
      </c>
      <c r="S66" s="15">
        <f t="shared" ca="1" si="15"/>
        <v>0.74</v>
      </c>
      <c r="U66" s="251">
        <f t="shared" si="22"/>
        <v>0.5</v>
      </c>
      <c r="X66" s="79"/>
      <c r="Y66" s="79"/>
      <c r="Z66" s="79"/>
      <c r="AA66" s="79"/>
      <c r="AB66" s="79"/>
      <c r="AC66" s="79"/>
      <c r="AD66" s="79"/>
      <c r="AE66" s="79"/>
      <c r="AF66" s="79"/>
      <c r="AG66" s="79"/>
      <c r="AH66" s="79"/>
      <c r="AI66" s="79"/>
      <c r="AJ66" s="79"/>
      <c r="AK66" s="79"/>
      <c r="AL66" s="79"/>
      <c r="AM66" s="7"/>
      <c r="AN66" s="7"/>
    </row>
    <row r="67" spans="1:40" x14ac:dyDescent="0.2">
      <c r="A67" s="60">
        <f t="shared" si="11"/>
        <v>39992</v>
      </c>
      <c r="B67" s="36">
        <v>80</v>
      </c>
      <c r="C67" s="61">
        <f t="shared" si="16"/>
        <v>9</v>
      </c>
      <c r="D67" s="11">
        <f t="shared" ca="1" si="17"/>
        <v>0.25</v>
      </c>
      <c r="E67" s="93">
        <f t="shared" si="18"/>
        <v>27</v>
      </c>
      <c r="F67" s="94">
        <f t="shared" si="19"/>
        <v>1</v>
      </c>
      <c r="G67" s="15">
        <f t="shared" ca="1" si="7"/>
        <v>0.25</v>
      </c>
      <c r="H67" s="26"/>
      <c r="I67" s="26">
        <v>1.25</v>
      </c>
      <c r="J67" s="15">
        <f t="shared" ca="1" si="23"/>
        <v>1.5148571428571449</v>
      </c>
      <c r="K67" s="12">
        <f t="shared" ca="1" si="12"/>
        <v>0.27643378519290962</v>
      </c>
      <c r="L67" s="13"/>
      <c r="M67" s="15">
        <f t="shared" ca="1" si="24"/>
        <v>0</v>
      </c>
      <c r="N67" s="19">
        <f t="shared" si="20"/>
        <v>36</v>
      </c>
      <c r="O67" s="15">
        <f t="shared" si="21"/>
        <v>5.48</v>
      </c>
      <c r="P67" s="15">
        <f t="shared" ca="1" si="25"/>
        <v>6.230000000000004</v>
      </c>
      <c r="Q67" s="15">
        <f t="shared" si="13"/>
        <v>2.2599999999999998</v>
      </c>
      <c r="R67" s="15">
        <f t="shared" si="14"/>
        <v>3.75</v>
      </c>
      <c r="S67" s="15">
        <f t="shared" ca="1" si="15"/>
        <v>0.74</v>
      </c>
      <c r="U67" s="251">
        <f t="shared" si="22"/>
        <v>0.5</v>
      </c>
      <c r="X67" s="79"/>
      <c r="Y67" s="79"/>
      <c r="Z67" s="79"/>
      <c r="AA67" s="79"/>
      <c r="AB67" s="79"/>
      <c r="AC67" s="79"/>
      <c r="AD67" s="79"/>
      <c r="AE67" s="79"/>
      <c r="AF67" s="79"/>
      <c r="AG67" s="79"/>
      <c r="AH67" s="79"/>
      <c r="AI67" s="79"/>
      <c r="AJ67" s="79"/>
      <c r="AK67" s="79"/>
      <c r="AL67" s="79"/>
    </row>
    <row r="68" spans="1:40" ht="12.75" customHeight="1" x14ac:dyDescent="0.2">
      <c r="A68" s="60">
        <f t="shared" si="11"/>
        <v>39993</v>
      </c>
      <c r="B68" s="36">
        <v>87</v>
      </c>
      <c r="C68" s="61">
        <f t="shared" si="16"/>
        <v>9</v>
      </c>
      <c r="D68" s="11">
        <f t="shared" ca="1" si="17"/>
        <v>0.25</v>
      </c>
      <c r="E68" s="93">
        <f t="shared" si="18"/>
        <v>28</v>
      </c>
      <c r="F68" s="94">
        <f t="shared" si="19"/>
        <v>1</v>
      </c>
      <c r="G68" s="15">
        <f t="shared" ca="1" si="7"/>
        <v>0.25</v>
      </c>
      <c r="H68" s="26"/>
      <c r="I68" s="26"/>
      <c r="J68" s="15">
        <f t="shared" ca="1" si="23"/>
        <v>1.7648571428571449</v>
      </c>
      <c r="K68" s="12">
        <f t="shared" ca="1" si="12"/>
        <v>0.32205422314911403</v>
      </c>
      <c r="L68" s="13"/>
      <c r="M68" s="15">
        <f t="shared" ca="1" si="24"/>
        <v>0</v>
      </c>
      <c r="N68" s="19">
        <f t="shared" si="20"/>
        <v>36</v>
      </c>
      <c r="O68" s="15">
        <f t="shared" si="21"/>
        <v>5.48</v>
      </c>
      <c r="P68" s="15">
        <f t="shared" ca="1" si="25"/>
        <v>6.480000000000004</v>
      </c>
      <c r="Q68" s="15">
        <f t="shared" si="13"/>
        <v>2.2599999999999998</v>
      </c>
      <c r="R68" s="15">
        <f t="shared" si="14"/>
        <v>3.75</v>
      </c>
      <c r="S68" s="15">
        <f t="shared" ca="1" si="15"/>
        <v>0.74</v>
      </c>
      <c r="U68" s="251">
        <f t="shared" si="22"/>
        <v>0.5</v>
      </c>
      <c r="X68" s="79"/>
      <c r="Y68" s="79"/>
      <c r="Z68" s="79"/>
      <c r="AA68" s="79"/>
      <c r="AB68" s="79"/>
      <c r="AC68" s="79"/>
      <c r="AD68" s="79"/>
      <c r="AE68" s="79"/>
      <c r="AF68" s="79"/>
      <c r="AG68" s="79"/>
      <c r="AH68" s="79"/>
      <c r="AI68" s="79"/>
      <c r="AJ68" s="79"/>
      <c r="AK68" s="79"/>
      <c r="AL68" s="79"/>
    </row>
    <row r="69" spans="1:40" x14ac:dyDescent="0.2">
      <c r="A69" s="60">
        <f t="shared" si="11"/>
        <v>39994</v>
      </c>
      <c r="B69" s="36">
        <v>82</v>
      </c>
      <c r="C69" s="61">
        <f t="shared" si="16"/>
        <v>9</v>
      </c>
      <c r="D69" s="11">
        <f t="shared" ca="1" si="17"/>
        <v>0.25</v>
      </c>
      <c r="E69" s="93">
        <f t="shared" si="18"/>
        <v>29</v>
      </c>
      <c r="F69" s="94">
        <f t="shared" si="19"/>
        <v>1</v>
      </c>
      <c r="G69" s="15">
        <f t="shared" ca="1" si="7"/>
        <v>0.25</v>
      </c>
      <c r="H69" s="26"/>
      <c r="I69" s="26"/>
      <c r="J69" s="15">
        <f t="shared" ca="1" si="23"/>
        <v>2.0148571428571449</v>
      </c>
      <c r="K69" s="12">
        <f t="shared" ca="1" si="12"/>
        <v>0.36767466110531838</v>
      </c>
      <c r="L69" s="13"/>
      <c r="M69" s="15">
        <f t="shared" ca="1" si="24"/>
        <v>0</v>
      </c>
      <c r="N69" s="19">
        <f t="shared" si="20"/>
        <v>36</v>
      </c>
      <c r="O69" s="15">
        <f t="shared" si="21"/>
        <v>5.48</v>
      </c>
      <c r="P69" s="15">
        <f t="shared" ca="1" si="25"/>
        <v>6.730000000000004</v>
      </c>
      <c r="Q69" s="15">
        <f t="shared" si="13"/>
        <v>2.2599999999999998</v>
      </c>
      <c r="R69" s="15">
        <f t="shared" si="14"/>
        <v>3.75</v>
      </c>
      <c r="S69" s="15">
        <f t="shared" ca="1" si="15"/>
        <v>0.74</v>
      </c>
      <c r="U69" s="251">
        <f t="shared" si="22"/>
        <v>0.5</v>
      </c>
      <c r="X69" s="79"/>
      <c r="Y69" s="79"/>
      <c r="Z69" s="79"/>
      <c r="AA69" s="79"/>
      <c r="AB69" s="79"/>
      <c r="AC69" s="79"/>
      <c r="AD69" s="79"/>
      <c r="AE69" s="79"/>
      <c r="AF69" s="79"/>
      <c r="AG69" s="79"/>
      <c r="AH69" s="79"/>
      <c r="AI69" s="79"/>
      <c r="AJ69" s="79"/>
      <c r="AK69" s="79"/>
      <c r="AL69" s="79"/>
    </row>
    <row r="70" spans="1:40" x14ac:dyDescent="0.2">
      <c r="A70" s="60">
        <f t="shared" si="11"/>
        <v>39995</v>
      </c>
      <c r="B70" s="36">
        <v>79</v>
      </c>
      <c r="C70" s="61">
        <f t="shared" si="16"/>
        <v>9</v>
      </c>
      <c r="D70" s="11">
        <f t="shared" ca="1" si="17"/>
        <v>0.19</v>
      </c>
      <c r="E70" s="93">
        <f t="shared" si="18"/>
        <v>30</v>
      </c>
      <c r="F70" s="94">
        <f t="shared" si="19"/>
        <v>1</v>
      </c>
      <c r="G70" s="15">
        <f t="shared" ca="1" si="7"/>
        <v>0.19</v>
      </c>
      <c r="H70" s="26"/>
      <c r="I70" s="26"/>
      <c r="J70" s="15">
        <f t="shared" ca="1" si="23"/>
        <v>2.2048571428571448</v>
      </c>
      <c r="K70" s="12">
        <f t="shared" ca="1" si="12"/>
        <v>0.40234619395203369</v>
      </c>
      <c r="L70" s="13"/>
      <c r="M70" s="15">
        <f t="shared" ca="1" si="24"/>
        <v>0</v>
      </c>
      <c r="N70" s="19">
        <f t="shared" si="20"/>
        <v>36</v>
      </c>
      <c r="O70" s="15">
        <f t="shared" si="21"/>
        <v>5.48</v>
      </c>
      <c r="P70" s="15">
        <f t="shared" ca="1" si="25"/>
        <v>6.9200000000000044</v>
      </c>
      <c r="Q70" s="15">
        <f t="shared" si="13"/>
        <v>2.2599999999999998</v>
      </c>
      <c r="R70" s="15">
        <f t="shared" si="14"/>
        <v>3.75</v>
      </c>
      <c r="S70" s="15">
        <f t="shared" ca="1" si="15"/>
        <v>0.74</v>
      </c>
      <c r="U70" s="251">
        <f t="shared" si="22"/>
        <v>0.5</v>
      </c>
      <c r="X70" s="79"/>
      <c r="Y70" s="79"/>
      <c r="Z70" s="79"/>
      <c r="AA70" s="79"/>
      <c r="AB70" s="79"/>
      <c r="AC70" s="79"/>
      <c r="AD70" s="79"/>
      <c r="AE70" s="79"/>
      <c r="AF70" s="79"/>
      <c r="AG70" s="79"/>
      <c r="AH70" s="79"/>
      <c r="AI70" s="79"/>
      <c r="AJ70" s="79"/>
      <c r="AK70" s="79"/>
      <c r="AL70" s="79"/>
      <c r="AM70" s="7"/>
      <c r="AN70" s="7"/>
    </row>
    <row r="71" spans="1:40" x14ac:dyDescent="0.2">
      <c r="A71" s="60">
        <f t="shared" si="11"/>
        <v>39996</v>
      </c>
      <c r="B71" s="36">
        <v>84</v>
      </c>
      <c r="C71" s="61">
        <f t="shared" si="16"/>
        <v>9</v>
      </c>
      <c r="D71" s="11">
        <f t="shared" ca="1" si="17"/>
        <v>0.25</v>
      </c>
      <c r="E71" s="93">
        <f t="shared" si="18"/>
        <v>31</v>
      </c>
      <c r="F71" s="94">
        <f t="shared" si="19"/>
        <v>1</v>
      </c>
      <c r="G71" s="15">
        <f t="shared" ca="1" si="7"/>
        <v>0.25</v>
      </c>
      <c r="H71" s="26"/>
      <c r="I71" s="26"/>
      <c r="J71" s="15">
        <f t="shared" ca="1" si="23"/>
        <v>2.4548571428571448</v>
      </c>
      <c r="K71" s="12">
        <f t="shared" ca="1" si="12"/>
        <v>0.4479666319082381</v>
      </c>
      <c r="L71" s="13"/>
      <c r="M71" s="15">
        <f t="shared" ca="1" si="24"/>
        <v>0</v>
      </c>
      <c r="N71" s="19">
        <f t="shared" si="20"/>
        <v>36</v>
      </c>
      <c r="O71" s="15">
        <f t="shared" si="21"/>
        <v>5.48</v>
      </c>
      <c r="P71" s="15">
        <f t="shared" ca="1" si="25"/>
        <v>7.1700000000000044</v>
      </c>
      <c r="Q71" s="15">
        <f t="shared" si="13"/>
        <v>2.2599999999999998</v>
      </c>
      <c r="R71" s="15">
        <f t="shared" si="14"/>
        <v>3.75</v>
      </c>
      <c r="S71" s="15">
        <f t="shared" ca="1" si="15"/>
        <v>0.74</v>
      </c>
      <c r="U71" s="251">
        <f t="shared" si="22"/>
        <v>0.5</v>
      </c>
      <c r="X71" s="79"/>
      <c r="Y71" s="79"/>
      <c r="Z71" s="79"/>
      <c r="AA71" s="79"/>
      <c r="AB71" s="79"/>
      <c r="AC71" s="79"/>
      <c r="AD71" s="79"/>
      <c r="AE71" s="79"/>
      <c r="AF71" s="79"/>
      <c r="AG71" s="79"/>
      <c r="AH71" s="79"/>
      <c r="AI71" s="79"/>
      <c r="AJ71" s="79"/>
      <c r="AK71" s="79"/>
      <c r="AL71" s="79"/>
    </row>
    <row r="72" spans="1:40" ht="12.75" customHeight="1" x14ac:dyDescent="0.2">
      <c r="A72" s="60">
        <f t="shared" si="11"/>
        <v>39997</v>
      </c>
      <c r="B72" s="36">
        <v>78</v>
      </c>
      <c r="C72" s="61">
        <f t="shared" ref="C72:C103" si="26">IF(A72&lt;Emergence,0,INT((A72-Emergence)/7)+1)</f>
        <v>9</v>
      </c>
      <c r="D72" s="11">
        <f t="shared" ref="D72:D103" ca="1" si="27">IF(C72&gt;0,IF(K71&lt;=SWDPcritical,1,((1-K71)/(1-SWDPcritical)))*VLOOKUP(B72,INDIRECT(Crop),C72+1),0)</f>
        <v>0.19</v>
      </c>
      <c r="E72" s="93">
        <f t="shared" ref="E72:E103" si="28">IF(A72&lt;Alfalfa_Cut_1,"Uncut",A72-INDEX(Alfalfa_Cuts,1,MATCH(A72,Alfalfa_Cuts,1)))</f>
        <v>32</v>
      </c>
      <c r="F72" s="94">
        <f t="shared" ref="F72:F103" si="29">IF(AND(Crop="Alfalfa",AND(E72&gt;=0,E72&lt;=tacr)),((1-Kacr0)*(E72/tacr)+Kacr0),1)</f>
        <v>1</v>
      </c>
      <c r="G72" s="15">
        <f t="shared" ca="1" si="7"/>
        <v>0.19</v>
      </c>
      <c r="H72" s="26"/>
      <c r="I72" s="26">
        <v>1.25</v>
      </c>
      <c r="J72" s="15">
        <f t="shared" ca="1" si="23"/>
        <v>1.3948571428571448</v>
      </c>
      <c r="K72" s="12">
        <f t="shared" ca="1" si="12"/>
        <v>0.25453597497393149</v>
      </c>
      <c r="L72" s="13"/>
      <c r="M72" s="15">
        <f t="shared" ca="1" si="24"/>
        <v>0</v>
      </c>
      <c r="N72" s="19">
        <f t="shared" ref="N72:N103" si="30">IF(VLOOKUP(Crop,CropInfo,4,FALSE)=1,VLOOKUP(Crop,CropInfo,3,FALSE),IF(A72&lt;=Emergence,RZinitial,IF(AND(A72&gt;Emergence,C72&lt;VLOOKUP(Crop,CropInfo,4,FALSE)),N71+(VLOOKUP(Crop,CropInfo,3,FALSE)-RZinitial)/((VLOOKUP(Crop,CropInfo,4,FALSE)-1)*7),VLOOKUP(Crop,CropInfo,3,FALSE))))</f>
        <v>36</v>
      </c>
      <c r="O72" s="15">
        <f t="shared" ref="O72:O103" si="31">IF(N72=MAX(Zbj),VLOOKUP(N72,AWHCsite,6),((N72-VLOOKUP((MATCH(N72,Zbj,1)-1),SoilProp,3))/(VLOOKUP(MATCH(N72,Zbj,1),SoilProp,3)-VLOOKUP((MATCH(N72,Zbj,1)-1),SoilProp,3)))*(VLOOKUP(MATCH(N72,Zbj,1),SoilProp,8)-VLOOKUP((MATCH(N72,Zbj,1)-1),SoilProp,8))+VLOOKUP((MATCH(N72,Zbj,1)-1),SoilProp,8))</f>
        <v>5.48</v>
      </c>
      <c r="P72" s="15">
        <f t="shared" ca="1" si="25"/>
        <v>7.3600000000000048</v>
      </c>
      <c r="Q72" s="15">
        <f t="shared" si="13"/>
        <v>2.2599999999999998</v>
      </c>
      <c r="R72" s="15">
        <f t="shared" si="14"/>
        <v>5</v>
      </c>
      <c r="S72" s="15">
        <f t="shared" ca="1" si="15"/>
        <v>0.74</v>
      </c>
      <c r="U72" s="251">
        <f t="shared" ref="U72:U103" si="32">MAD</f>
        <v>0.5</v>
      </c>
      <c r="X72" s="79"/>
      <c r="Y72" s="79"/>
      <c r="Z72" s="79"/>
      <c r="AA72" s="79"/>
      <c r="AB72" s="79"/>
      <c r="AC72" s="79"/>
      <c r="AD72" s="79"/>
      <c r="AE72" s="79"/>
      <c r="AF72" s="79"/>
      <c r="AG72" s="79"/>
      <c r="AH72" s="79"/>
      <c r="AI72" s="79"/>
      <c r="AJ72" s="79"/>
      <c r="AK72" s="79"/>
      <c r="AL72" s="79"/>
    </row>
    <row r="73" spans="1:40" x14ac:dyDescent="0.2">
      <c r="A73" s="60">
        <f t="shared" si="11"/>
        <v>39998</v>
      </c>
      <c r="B73" s="36">
        <v>80</v>
      </c>
      <c r="C73" s="61">
        <f t="shared" si="26"/>
        <v>9</v>
      </c>
      <c r="D73" s="11">
        <f t="shared" ca="1" si="27"/>
        <v>0.25</v>
      </c>
      <c r="E73" s="93">
        <f t="shared" si="28"/>
        <v>33</v>
      </c>
      <c r="F73" s="94">
        <f t="shared" si="29"/>
        <v>1</v>
      </c>
      <c r="G73" s="15">
        <f t="shared" ref="G73:G136" ca="1" si="33">D73*F73</f>
        <v>0.25</v>
      </c>
      <c r="H73" s="26"/>
      <c r="I73" s="26"/>
      <c r="J73" s="15">
        <f t="shared" ref="J73:J104" si="34">IF(L73&lt;&gt;"",L73*O73,J72+IF(Crop="Alfalfa",G73,D73)+M73-H73-I73)</f>
        <v>1.37</v>
      </c>
      <c r="K73" s="12">
        <f t="shared" si="12"/>
        <v>0.25</v>
      </c>
      <c r="L73" s="13">
        <v>0.25</v>
      </c>
      <c r="M73" s="15">
        <f t="shared" ref="M73:M104" ca="1" si="35">IF((J72+IF(Crop="Alfalfa",G73,D73)-H73-I73)&lt;0,-J72-IF(Crop="Alfalfa",G73,D73)+H73+I73,0)</f>
        <v>0</v>
      </c>
      <c r="N73" s="19">
        <f t="shared" si="30"/>
        <v>36</v>
      </c>
      <c r="O73" s="15">
        <f t="shared" si="31"/>
        <v>5.48</v>
      </c>
      <c r="P73" s="15">
        <f t="shared" ref="P73:P104" ca="1" si="36">P72+IF(Crop="Alfalfa",G73,D73)</f>
        <v>7.6100000000000048</v>
      </c>
      <c r="Q73" s="15">
        <f t="shared" si="13"/>
        <v>2.2599999999999998</v>
      </c>
      <c r="R73" s="15">
        <f t="shared" si="14"/>
        <v>5</v>
      </c>
      <c r="S73" s="15">
        <f t="shared" ca="1" si="15"/>
        <v>0.74</v>
      </c>
      <c r="U73" s="251">
        <f t="shared" si="32"/>
        <v>0.5</v>
      </c>
      <c r="X73" s="79"/>
      <c r="Y73" s="79"/>
      <c r="Z73" s="79"/>
      <c r="AA73" s="79"/>
      <c r="AB73" s="79"/>
      <c r="AC73" s="79"/>
      <c r="AD73" s="79"/>
      <c r="AE73" s="79"/>
      <c r="AF73" s="79"/>
      <c r="AG73" s="79"/>
      <c r="AH73" s="79"/>
      <c r="AI73" s="79"/>
      <c r="AJ73" s="79"/>
      <c r="AK73" s="79"/>
      <c r="AL73" s="79"/>
    </row>
    <row r="74" spans="1:40" x14ac:dyDescent="0.2">
      <c r="A74" s="60">
        <f t="shared" ref="A74:A137" si="37">A73+1</f>
        <v>39999</v>
      </c>
      <c r="B74" s="36">
        <v>85</v>
      </c>
      <c r="C74" s="61">
        <f t="shared" si="26"/>
        <v>10</v>
      </c>
      <c r="D74" s="11">
        <f t="shared" ca="1" si="27"/>
        <v>0.24</v>
      </c>
      <c r="E74" s="93">
        <f t="shared" si="28"/>
        <v>34</v>
      </c>
      <c r="F74" s="94">
        <f t="shared" si="29"/>
        <v>1</v>
      </c>
      <c r="G74" s="15">
        <f t="shared" ca="1" si="33"/>
        <v>0.24</v>
      </c>
      <c r="H74" s="26"/>
      <c r="I74" s="26"/>
      <c r="J74" s="15">
        <f t="shared" ca="1" si="34"/>
        <v>1.61</v>
      </c>
      <c r="K74" s="12">
        <f t="shared" ref="K74:K137" ca="1" si="38">J74/O74</f>
        <v>0.29379562043795621</v>
      </c>
      <c r="L74" s="13"/>
      <c r="M74" s="15">
        <f t="shared" ca="1" si="35"/>
        <v>0</v>
      </c>
      <c r="N74" s="19">
        <f t="shared" si="30"/>
        <v>36</v>
      </c>
      <c r="O74" s="15">
        <f t="shared" si="31"/>
        <v>5.48</v>
      </c>
      <c r="P74" s="15">
        <f t="shared" ca="1" si="36"/>
        <v>7.850000000000005</v>
      </c>
      <c r="Q74" s="15">
        <f t="shared" ref="Q74:Q137" si="39">Q73+H74</f>
        <v>2.2599999999999998</v>
      </c>
      <c r="R74" s="15">
        <f t="shared" ref="R74:R137" si="40">R73+I74</f>
        <v>5</v>
      </c>
      <c r="S74" s="15">
        <f t="shared" ref="S74:S137" ca="1" si="41">S73+M74</f>
        <v>0.74</v>
      </c>
      <c r="U74" s="251">
        <f t="shared" si="32"/>
        <v>0.5</v>
      </c>
      <c r="X74" s="79"/>
      <c r="Y74" s="79"/>
      <c r="Z74" s="79"/>
      <c r="AA74" s="79"/>
      <c r="AB74" s="79"/>
      <c r="AC74" s="79"/>
      <c r="AD74" s="79"/>
      <c r="AE74" s="79"/>
      <c r="AF74" s="79"/>
      <c r="AG74" s="79"/>
      <c r="AH74" s="79"/>
      <c r="AI74" s="79"/>
      <c r="AJ74" s="79"/>
      <c r="AK74" s="79"/>
      <c r="AL74" s="79"/>
      <c r="AM74" s="7"/>
      <c r="AN74" s="7"/>
    </row>
    <row r="75" spans="1:40" x14ac:dyDescent="0.2">
      <c r="A75" s="60">
        <f t="shared" si="37"/>
        <v>40000</v>
      </c>
      <c r="B75" s="36">
        <v>87</v>
      </c>
      <c r="C75" s="61">
        <f t="shared" si="26"/>
        <v>10</v>
      </c>
      <c r="D75" s="11">
        <f t="shared" ca="1" si="27"/>
        <v>0.24</v>
      </c>
      <c r="E75" s="93">
        <f t="shared" si="28"/>
        <v>35</v>
      </c>
      <c r="F75" s="94">
        <f t="shared" si="29"/>
        <v>1</v>
      </c>
      <c r="G75" s="15">
        <f t="shared" ca="1" si="33"/>
        <v>0.24</v>
      </c>
      <c r="H75" s="26"/>
      <c r="I75" s="26"/>
      <c r="J75" s="15">
        <f t="shared" ca="1" si="34"/>
        <v>1.85</v>
      </c>
      <c r="K75" s="12">
        <f t="shared" ca="1" si="38"/>
        <v>0.33759124087591241</v>
      </c>
      <c r="L75" s="13"/>
      <c r="M75" s="15">
        <f t="shared" ca="1" si="35"/>
        <v>0</v>
      </c>
      <c r="N75" s="19">
        <f t="shared" si="30"/>
        <v>36</v>
      </c>
      <c r="O75" s="15">
        <f t="shared" si="31"/>
        <v>5.48</v>
      </c>
      <c r="P75" s="15">
        <f t="shared" ca="1" si="36"/>
        <v>8.0900000000000052</v>
      </c>
      <c r="Q75" s="15">
        <f t="shared" si="39"/>
        <v>2.2599999999999998</v>
      </c>
      <c r="R75" s="15">
        <f t="shared" si="40"/>
        <v>5</v>
      </c>
      <c r="S75" s="15">
        <f t="shared" ca="1" si="41"/>
        <v>0.74</v>
      </c>
      <c r="U75" s="251">
        <f t="shared" si="32"/>
        <v>0.5</v>
      </c>
      <c r="X75" s="79"/>
      <c r="Y75" s="79"/>
      <c r="Z75" s="79"/>
      <c r="AA75" s="79"/>
      <c r="AB75" s="79"/>
      <c r="AC75" s="79"/>
      <c r="AD75" s="79"/>
      <c r="AE75" s="79"/>
      <c r="AF75" s="79"/>
      <c r="AG75" s="79"/>
      <c r="AH75" s="79"/>
      <c r="AI75" s="79"/>
      <c r="AJ75" s="79"/>
      <c r="AK75" s="79"/>
      <c r="AL75" s="79"/>
    </row>
    <row r="76" spans="1:40" ht="12.75" customHeight="1" x14ac:dyDescent="0.2">
      <c r="A76" s="60">
        <f t="shared" si="37"/>
        <v>40001</v>
      </c>
      <c r="B76" s="36">
        <v>91</v>
      </c>
      <c r="C76" s="61">
        <f t="shared" si="26"/>
        <v>10</v>
      </c>
      <c r="D76" s="11">
        <f t="shared" ca="1" si="27"/>
        <v>0.28999999999999998</v>
      </c>
      <c r="E76" s="93">
        <f t="shared" si="28"/>
        <v>36</v>
      </c>
      <c r="F76" s="94">
        <f t="shared" si="29"/>
        <v>1</v>
      </c>
      <c r="G76" s="15">
        <f t="shared" ca="1" si="33"/>
        <v>0.28999999999999998</v>
      </c>
      <c r="H76" s="26"/>
      <c r="I76" s="26"/>
      <c r="J76" s="15">
        <f t="shared" ca="1" si="34"/>
        <v>2.14</v>
      </c>
      <c r="K76" s="12">
        <f t="shared" ca="1" si="38"/>
        <v>0.39051094890510946</v>
      </c>
      <c r="L76" s="13"/>
      <c r="M76" s="15">
        <f t="shared" ca="1" si="35"/>
        <v>0</v>
      </c>
      <c r="N76" s="19">
        <f t="shared" si="30"/>
        <v>36</v>
      </c>
      <c r="O76" s="15">
        <f t="shared" si="31"/>
        <v>5.48</v>
      </c>
      <c r="P76" s="15">
        <f t="shared" ca="1" si="36"/>
        <v>8.3800000000000043</v>
      </c>
      <c r="Q76" s="15">
        <f t="shared" si="39"/>
        <v>2.2599999999999998</v>
      </c>
      <c r="R76" s="15">
        <f t="shared" si="40"/>
        <v>5</v>
      </c>
      <c r="S76" s="15">
        <f t="shared" ca="1" si="41"/>
        <v>0.74</v>
      </c>
      <c r="U76" s="251">
        <f t="shared" si="32"/>
        <v>0.5</v>
      </c>
      <c r="X76" s="79"/>
      <c r="Y76" s="79"/>
      <c r="Z76" s="79"/>
      <c r="AA76" s="79"/>
      <c r="AB76" s="79"/>
      <c r="AC76" s="79"/>
      <c r="AD76" s="79"/>
      <c r="AE76" s="79"/>
      <c r="AF76" s="79"/>
      <c r="AG76" s="79"/>
      <c r="AH76" s="79"/>
      <c r="AI76" s="79"/>
      <c r="AJ76" s="79"/>
      <c r="AK76" s="79"/>
      <c r="AL76" s="79"/>
    </row>
    <row r="77" spans="1:40" x14ac:dyDescent="0.2">
      <c r="A77" s="60">
        <f t="shared" si="37"/>
        <v>40002</v>
      </c>
      <c r="B77" s="36">
        <v>88</v>
      </c>
      <c r="C77" s="61">
        <f t="shared" si="26"/>
        <v>10</v>
      </c>
      <c r="D77" s="11">
        <f t="shared" ca="1" si="27"/>
        <v>0.24</v>
      </c>
      <c r="E77" s="93">
        <f t="shared" si="28"/>
        <v>37</v>
      </c>
      <c r="F77" s="94">
        <f t="shared" si="29"/>
        <v>1</v>
      </c>
      <c r="G77" s="15">
        <f t="shared" ca="1" si="33"/>
        <v>0.24</v>
      </c>
      <c r="H77" s="26"/>
      <c r="I77" s="26"/>
      <c r="J77" s="15">
        <f t="shared" ca="1" si="34"/>
        <v>2.38</v>
      </c>
      <c r="K77" s="12">
        <f t="shared" ca="1" si="38"/>
        <v>0.43430656934306566</v>
      </c>
      <c r="L77" s="13"/>
      <c r="M77" s="15">
        <f t="shared" ca="1" si="35"/>
        <v>0</v>
      </c>
      <c r="N77" s="19">
        <f t="shared" si="30"/>
        <v>36</v>
      </c>
      <c r="O77" s="15">
        <f t="shared" si="31"/>
        <v>5.48</v>
      </c>
      <c r="P77" s="15">
        <f t="shared" ca="1" si="36"/>
        <v>8.6200000000000045</v>
      </c>
      <c r="Q77" s="15">
        <f t="shared" si="39"/>
        <v>2.2599999999999998</v>
      </c>
      <c r="R77" s="15">
        <f t="shared" si="40"/>
        <v>5</v>
      </c>
      <c r="S77" s="15">
        <f t="shared" ca="1" si="41"/>
        <v>0.74</v>
      </c>
      <c r="U77" s="251">
        <f t="shared" si="32"/>
        <v>0.5</v>
      </c>
      <c r="X77" s="79"/>
      <c r="Y77" s="79"/>
      <c r="Z77" s="79"/>
      <c r="AA77" s="79"/>
      <c r="AB77" s="79"/>
      <c r="AC77" s="79"/>
      <c r="AD77" s="79"/>
      <c r="AE77" s="79"/>
      <c r="AF77" s="79"/>
      <c r="AG77" s="79"/>
      <c r="AH77" s="79"/>
      <c r="AI77" s="79"/>
      <c r="AJ77" s="79"/>
      <c r="AK77" s="79"/>
      <c r="AL77" s="79"/>
    </row>
    <row r="78" spans="1:40" x14ac:dyDescent="0.2">
      <c r="A78" s="60">
        <f t="shared" si="37"/>
        <v>40003</v>
      </c>
      <c r="B78" s="36">
        <v>84</v>
      </c>
      <c r="C78" s="61">
        <f t="shared" si="26"/>
        <v>10</v>
      </c>
      <c r="D78" s="11">
        <f t="shared" ca="1" si="27"/>
        <v>0.24</v>
      </c>
      <c r="E78" s="93">
        <f t="shared" si="28"/>
        <v>38</v>
      </c>
      <c r="F78" s="94">
        <f t="shared" si="29"/>
        <v>1</v>
      </c>
      <c r="G78" s="15">
        <f t="shared" ca="1" si="33"/>
        <v>0.24</v>
      </c>
      <c r="H78" s="26"/>
      <c r="I78" s="26">
        <v>1.25</v>
      </c>
      <c r="J78" s="15">
        <f t="shared" ca="1" si="34"/>
        <v>1.37</v>
      </c>
      <c r="K78" s="12">
        <f t="shared" ca="1" si="38"/>
        <v>0.25</v>
      </c>
      <c r="L78" s="13"/>
      <c r="M78" s="15">
        <f t="shared" ca="1" si="35"/>
        <v>0</v>
      </c>
      <c r="N78" s="19">
        <f t="shared" si="30"/>
        <v>36</v>
      </c>
      <c r="O78" s="15">
        <f t="shared" si="31"/>
        <v>5.48</v>
      </c>
      <c r="P78" s="15">
        <f t="shared" ca="1" si="36"/>
        <v>8.8600000000000048</v>
      </c>
      <c r="Q78" s="15">
        <f t="shared" si="39"/>
        <v>2.2599999999999998</v>
      </c>
      <c r="R78" s="15">
        <f t="shared" si="40"/>
        <v>6.25</v>
      </c>
      <c r="S78" s="15">
        <f t="shared" ca="1" si="41"/>
        <v>0.74</v>
      </c>
      <c r="U78" s="251">
        <f t="shared" si="32"/>
        <v>0.5</v>
      </c>
      <c r="X78" s="79"/>
      <c r="Y78" s="79"/>
      <c r="Z78" s="79"/>
      <c r="AA78" s="79"/>
      <c r="AB78" s="79"/>
      <c r="AC78" s="79"/>
      <c r="AD78" s="79"/>
      <c r="AE78" s="79"/>
      <c r="AF78" s="79"/>
      <c r="AG78" s="79"/>
      <c r="AH78" s="79"/>
      <c r="AI78" s="79"/>
      <c r="AJ78" s="79"/>
      <c r="AK78" s="79"/>
      <c r="AL78" s="79"/>
    </row>
    <row r="79" spans="1:40" x14ac:dyDescent="0.2">
      <c r="A79" s="60">
        <f t="shared" si="37"/>
        <v>40004</v>
      </c>
      <c r="B79" s="36">
        <v>84</v>
      </c>
      <c r="C79" s="61">
        <f t="shared" si="26"/>
        <v>10</v>
      </c>
      <c r="D79" s="11">
        <f t="shared" ca="1" si="27"/>
        <v>0.24</v>
      </c>
      <c r="E79" s="93">
        <f t="shared" si="28"/>
        <v>0</v>
      </c>
      <c r="F79" s="94">
        <f t="shared" si="29"/>
        <v>1</v>
      </c>
      <c r="G79" s="15">
        <f t="shared" ca="1" si="33"/>
        <v>0.24</v>
      </c>
      <c r="H79" s="26"/>
      <c r="I79" s="26"/>
      <c r="J79" s="15">
        <f t="shared" ca="1" si="34"/>
        <v>1.61</v>
      </c>
      <c r="K79" s="12">
        <f t="shared" ca="1" si="38"/>
        <v>0.29379562043795621</v>
      </c>
      <c r="L79" s="13"/>
      <c r="M79" s="15">
        <f t="shared" ca="1" si="35"/>
        <v>0</v>
      </c>
      <c r="N79" s="19">
        <f t="shared" si="30"/>
        <v>36</v>
      </c>
      <c r="O79" s="15">
        <f t="shared" si="31"/>
        <v>5.48</v>
      </c>
      <c r="P79" s="15">
        <f t="shared" ca="1" si="36"/>
        <v>9.100000000000005</v>
      </c>
      <c r="Q79" s="15">
        <f t="shared" si="39"/>
        <v>2.2599999999999998</v>
      </c>
      <c r="R79" s="15">
        <f t="shared" si="40"/>
        <v>6.25</v>
      </c>
      <c r="S79" s="15">
        <f t="shared" ca="1" si="41"/>
        <v>0.74</v>
      </c>
      <c r="U79" s="251">
        <f t="shared" si="32"/>
        <v>0.5</v>
      </c>
      <c r="X79" s="79"/>
      <c r="Y79" s="79"/>
      <c r="Z79" s="79"/>
      <c r="AA79" s="79"/>
      <c r="AB79" s="79"/>
      <c r="AC79" s="79"/>
      <c r="AD79" s="79"/>
      <c r="AE79" s="79"/>
      <c r="AF79" s="79"/>
      <c r="AG79" s="79"/>
      <c r="AH79" s="79"/>
      <c r="AI79" s="79"/>
      <c r="AJ79" s="79"/>
      <c r="AK79" s="79"/>
      <c r="AL79" s="79"/>
    </row>
    <row r="80" spans="1:40" x14ac:dyDescent="0.2">
      <c r="A80" s="60">
        <f t="shared" si="37"/>
        <v>40005</v>
      </c>
      <c r="B80" s="36">
        <v>85</v>
      </c>
      <c r="C80" s="61">
        <f t="shared" si="26"/>
        <v>10</v>
      </c>
      <c r="D80" s="11">
        <f t="shared" ca="1" si="27"/>
        <v>0.24</v>
      </c>
      <c r="E80" s="93">
        <f t="shared" si="28"/>
        <v>1</v>
      </c>
      <c r="F80" s="94">
        <f t="shared" si="29"/>
        <v>1</v>
      </c>
      <c r="G80" s="15">
        <f t="shared" ca="1" si="33"/>
        <v>0.24</v>
      </c>
      <c r="H80" s="26"/>
      <c r="I80" s="26"/>
      <c r="J80" s="15">
        <f t="shared" ca="1" si="34"/>
        <v>1.85</v>
      </c>
      <c r="K80" s="12">
        <f t="shared" ca="1" si="38"/>
        <v>0.33759124087591241</v>
      </c>
      <c r="L80" s="13"/>
      <c r="M80" s="15">
        <f t="shared" ca="1" si="35"/>
        <v>0</v>
      </c>
      <c r="N80" s="19">
        <f t="shared" si="30"/>
        <v>36</v>
      </c>
      <c r="O80" s="15">
        <f t="shared" si="31"/>
        <v>5.48</v>
      </c>
      <c r="P80" s="15">
        <f t="shared" ca="1" si="36"/>
        <v>9.3400000000000052</v>
      </c>
      <c r="Q80" s="15">
        <f t="shared" si="39"/>
        <v>2.2599999999999998</v>
      </c>
      <c r="R80" s="15">
        <f t="shared" si="40"/>
        <v>6.25</v>
      </c>
      <c r="S80" s="15">
        <f t="shared" ca="1" si="41"/>
        <v>0.74</v>
      </c>
      <c r="U80" s="251">
        <f t="shared" si="32"/>
        <v>0.5</v>
      </c>
      <c r="X80" s="79"/>
      <c r="Y80" s="79"/>
      <c r="Z80" s="79"/>
      <c r="AA80" s="79"/>
      <c r="AB80" s="79"/>
      <c r="AC80" s="79"/>
      <c r="AD80" s="79"/>
      <c r="AE80" s="79"/>
      <c r="AF80" s="79"/>
      <c r="AG80" s="79"/>
      <c r="AH80" s="79"/>
      <c r="AI80" s="79"/>
      <c r="AJ80" s="79"/>
      <c r="AK80" s="79"/>
      <c r="AL80" s="79"/>
    </row>
    <row r="81" spans="1:40" x14ac:dyDescent="0.2">
      <c r="A81" s="60">
        <f t="shared" si="37"/>
        <v>40006</v>
      </c>
      <c r="B81" s="36">
        <v>94</v>
      </c>
      <c r="C81" s="61">
        <f t="shared" si="26"/>
        <v>11</v>
      </c>
      <c r="D81" s="11">
        <f t="shared" ca="1" si="27"/>
        <v>0.28999999999999998</v>
      </c>
      <c r="E81" s="93">
        <f t="shared" si="28"/>
        <v>2</v>
      </c>
      <c r="F81" s="94">
        <f t="shared" si="29"/>
        <v>1</v>
      </c>
      <c r="G81" s="15">
        <f t="shared" ca="1" si="33"/>
        <v>0.28999999999999998</v>
      </c>
      <c r="H81" s="26"/>
      <c r="I81" s="26"/>
      <c r="J81" s="15">
        <f t="shared" ca="1" si="34"/>
        <v>2.14</v>
      </c>
      <c r="K81" s="12">
        <f t="shared" ca="1" si="38"/>
        <v>0.39051094890510946</v>
      </c>
      <c r="L81" s="13"/>
      <c r="M81" s="15">
        <f t="shared" ca="1" si="35"/>
        <v>0</v>
      </c>
      <c r="N81" s="19">
        <f t="shared" si="30"/>
        <v>36</v>
      </c>
      <c r="O81" s="15">
        <f t="shared" si="31"/>
        <v>5.48</v>
      </c>
      <c r="P81" s="15">
        <f t="shared" ca="1" si="36"/>
        <v>9.6300000000000043</v>
      </c>
      <c r="Q81" s="15">
        <f t="shared" si="39"/>
        <v>2.2599999999999998</v>
      </c>
      <c r="R81" s="15">
        <f t="shared" si="40"/>
        <v>6.25</v>
      </c>
      <c r="S81" s="15">
        <f t="shared" ca="1" si="41"/>
        <v>0.74</v>
      </c>
      <c r="U81" s="251">
        <f t="shared" si="32"/>
        <v>0.5</v>
      </c>
      <c r="X81" s="79"/>
      <c r="Y81" s="79"/>
      <c r="Z81" s="79"/>
      <c r="AA81" s="79"/>
      <c r="AB81" s="79"/>
      <c r="AC81" s="79"/>
      <c r="AD81" s="79"/>
      <c r="AE81" s="79"/>
      <c r="AF81" s="79"/>
      <c r="AG81" s="79"/>
      <c r="AH81" s="79"/>
      <c r="AI81" s="79"/>
      <c r="AJ81" s="79"/>
      <c r="AK81" s="79"/>
      <c r="AL81" s="79"/>
      <c r="AM81" s="7"/>
      <c r="AN81" s="7"/>
    </row>
    <row r="82" spans="1:40" ht="12.75" customHeight="1" x14ac:dyDescent="0.2">
      <c r="A82" s="60">
        <f t="shared" si="37"/>
        <v>40007</v>
      </c>
      <c r="B82" s="36">
        <v>94</v>
      </c>
      <c r="C82" s="61">
        <f t="shared" si="26"/>
        <v>11</v>
      </c>
      <c r="D82" s="11">
        <f t="shared" ca="1" si="27"/>
        <v>0.28999999999999998</v>
      </c>
      <c r="E82" s="93">
        <f t="shared" si="28"/>
        <v>3</v>
      </c>
      <c r="F82" s="94">
        <f t="shared" si="29"/>
        <v>1</v>
      </c>
      <c r="G82" s="15">
        <f t="shared" ca="1" si="33"/>
        <v>0.28999999999999998</v>
      </c>
      <c r="H82" s="26"/>
      <c r="I82" s="26"/>
      <c r="J82" s="15">
        <f t="shared" ca="1" si="34"/>
        <v>2.4300000000000002</v>
      </c>
      <c r="K82" s="12">
        <f t="shared" ca="1" si="38"/>
        <v>0.44343065693430656</v>
      </c>
      <c r="L82" s="13"/>
      <c r="M82" s="15">
        <f t="shared" ca="1" si="35"/>
        <v>0</v>
      </c>
      <c r="N82" s="19">
        <f t="shared" si="30"/>
        <v>36</v>
      </c>
      <c r="O82" s="15">
        <f t="shared" si="31"/>
        <v>5.48</v>
      </c>
      <c r="P82" s="15">
        <f t="shared" ca="1" si="36"/>
        <v>9.9200000000000035</v>
      </c>
      <c r="Q82" s="15">
        <f t="shared" si="39"/>
        <v>2.2599999999999998</v>
      </c>
      <c r="R82" s="15">
        <f t="shared" si="40"/>
        <v>6.25</v>
      </c>
      <c r="S82" s="15">
        <f t="shared" ca="1" si="41"/>
        <v>0.74</v>
      </c>
      <c r="U82" s="251">
        <f t="shared" si="32"/>
        <v>0.5</v>
      </c>
      <c r="X82" s="79"/>
      <c r="Y82" s="79"/>
      <c r="Z82" s="79"/>
      <c r="AA82" s="79"/>
      <c r="AB82" s="79"/>
      <c r="AC82" s="79"/>
      <c r="AD82" s="79"/>
      <c r="AE82" s="79"/>
      <c r="AF82" s="79"/>
      <c r="AG82" s="79"/>
      <c r="AH82" s="79"/>
      <c r="AI82" s="79"/>
      <c r="AJ82" s="79"/>
      <c r="AK82" s="79"/>
      <c r="AL82" s="79"/>
    </row>
    <row r="83" spans="1:40" x14ac:dyDescent="0.2">
      <c r="A83" s="60">
        <f t="shared" si="37"/>
        <v>40008</v>
      </c>
      <c r="B83" s="36">
        <v>95</v>
      </c>
      <c r="C83" s="61">
        <f t="shared" si="26"/>
        <v>11</v>
      </c>
      <c r="D83" s="11">
        <f t="shared" ca="1" si="27"/>
        <v>0.28999999999999998</v>
      </c>
      <c r="E83" s="93">
        <f t="shared" si="28"/>
        <v>4</v>
      </c>
      <c r="F83" s="94">
        <f t="shared" si="29"/>
        <v>1</v>
      </c>
      <c r="G83" s="15">
        <f t="shared" ca="1" si="33"/>
        <v>0.28999999999999998</v>
      </c>
      <c r="H83" s="26"/>
      <c r="I83" s="26">
        <v>1.25</v>
      </c>
      <c r="J83" s="15">
        <f t="shared" ca="1" si="34"/>
        <v>1.4700000000000002</v>
      </c>
      <c r="K83" s="12">
        <f t="shared" ca="1" si="38"/>
        <v>0.26824817518248179</v>
      </c>
      <c r="L83" s="13"/>
      <c r="M83" s="15">
        <f t="shared" ca="1" si="35"/>
        <v>0</v>
      </c>
      <c r="N83" s="19">
        <f t="shared" si="30"/>
        <v>36</v>
      </c>
      <c r="O83" s="15">
        <f t="shared" si="31"/>
        <v>5.48</v>
      </c>
      <c r="P83" s="15">
        <f t="shared" ca="1" si="36"/>
        <v>10.210000000000003</v>
      </c>
      <c r="Q83" s="15">
        <f t="shared" si="39"/>
        <v>2.2599999999999998</v>
      </c>
      <c r="R83" s="15">
        <f t="shared" si="40"/>
        <v>7.5</v>
      </c>
      <c r="S83" s="15">
        <f t="shared" ca="1" si="41"/>
        <v>0.74</v>
      </c>
      <c r="U83" s="251">
        <f t="shared" si="32"/>
        <v>0.5</v>
      </c>
      <c r="X83" s="79"/>
      <c r="Y83" s="79"/>
      <c r="Z83" s="79"/>
      <c r="AA83" s="79"/>
      <c r="AB83" s="79"/>
      <c r="AC83" s="79"/>
      <c r="AD83" s="79"/>
      <c r="AE83" s="79"/>
      <c r="AF83" s="79"/>
      <c r="AG83" s="79"/>
      <c r="AH83" s="79"/>
      <c r="AI83" s="79"/>
      <c r="AJ83" s="79"/>
      <c r="AK83" s="79"/>
      <c r="AL83" s="79"/>
    </row>
    <row r="84" spans="1:40" x14ac:dyDescent="0.2">
      <c r="A84" s="60">
        <f t="shared" si="37"/>
        <v>40009</v>
      </c>
      <c r="B84" s="36">
        <v>92</v>
      </c>
      <c r="C84" s="61">
        <f t="shared" si="26"/>
        <v>11</v>
      </c>
      <c r="D84" s="11">
        <f t="shared" ca="1" si="27"/>
        <v>0.28999999999999998</v>
      </c>
      <c r="E84" s="93">
        <f t="shared" si="28"/>
        <v>5</v>
      </c>
      <c r="F84" s="94">
        <f t="shared" si="29"/>
        <v>1</v>
      </c>
      <c r="G84" s="15">
        <f t="shared" ca="1" si="33"/>
        <v>0.28999999999999998</v>
      </c>
      <c r="H84" s="26"/>
      <c r="I84" s="26"/>
      <c r="J84" s="15">
        <f t="shared" ca="1" si="34"/>
        <v>1.7600000000000002</v>
      </c>
      <c r="K84" s="12">
        <f t="shared" ca="1" si="38"/>
        <v>0.32116788321167883</v>
      </c>
      <c r="L84" s="13"/>
      <c r="M84" s="15">
        <f t="shared" ca="1" si="35"/>
        <v>0</v>
      </c>
      <c r="N84" s="19">
        <f t="shared" si="30"/>
        <v>36</v>
      </c>
      <c r="O84" s="15">
        <f t="shared" si="31"/>
        <v>5.48</v>
      </c>
      <c r="P84" s="15">
        <f t="shared" ca="1" si="36"/>
        <v>10.500000000000002</v>
      </c>
      <c r="Q84" s="15">
        <f t="shared" si="39"/>
        <v>2.2599999999999998</v>
      </c>
      <c r="R84" s="15">
        <f t="shared" si="40"/>
        <v>7.5</v>
      </c>
      <c r="S84" s="15">
        <f t="shared" ca="1" si="41"/>
        <v>0.74</v>
      </c>
      <c r="U84" s="251">
        <f t="shared" si="32"/>
        <v>0.5</v>
      </c>
      <c r="X84" s="79"/>
      <c r="Y84" s="79"/>
      <c r="Z84" s="79"/>
      <c r="AA84" s="79"/>
      <c r="AB84" s="79"/>
      <c r="AC84" s="79"/>
      <c r="AD84" s="79"/>
      <c r="AE84" s="79"/>
      <c r="AF84" s="79"/>
      <c r="AG84" s="79"/>
      <c r="AH84" s="79"/>
      <c r="AI84" s="79"/>
      <c r="AJ84" s="79"/>
      <c r="AK84" s="79"/>
      <c r="AL84" s="79"/>
    </row>
    <row r="85" spans="1:40" ht="12.75" customHeight="1" x14ac:dyDescent="0.2">
      <c r="A85" s="60">
        <f t="shared" si="37"/>
        <v>40010</v>
      </c>
      <c r="B85" s="36">
        <v>86</v>
      </c>
      <c r="C85" s="61">
        <f t="shared" si="26"/>
        <v>11</v>
      </c>
      <c r="D85" s="11">
        <f t="shared" ca="1" si="27"/>
        <v>0.23</v>
      </c>
      <c r="E85" s="93">
        <f t="shared" si="28"/>
        <v>6</v>
      </c>
      <c r="F85" s="94">
        <f t="shared" si="29"/>
        <v>1</v>
      </c>
      <c r="G85" s="15">
        <f t="shared" ca="1" si="33"/>
        <v>0.23</v>
      </c>
      <c r="H85" s="26"/>
      <c r="I85" s="26"/>
      <c r="J85" s="15">
        <f t="shared" ca="1" si="34"/>
        <v>1.9900000000000002</v>
      </c>
      <c r="K85" s="12">
        <f t="shared" ca="1" si="38"/>
        <v>0.36313868613138689</v>
      </c>
      <c r="L85" s="13"/>
      <c r="M85" s="15">
        <f t="shared" ca="1" si="35"/>
        <v>0</v>
      </c>
      <c r="N85" s="19">
        <f t="shared" si="30"/>
        <v>36</v>
      </c>
      <c r="O85" s="15">
        <f t="shared" si="31"/>
        <v>5.48</v>
      </c>
      <c r="P85" s="15">
        <f t="shared" ca="1" si="36"/>
        <v>10.730000000000002</v>
      </c>
      <c r="Q85" s="15">
        <f t="shared" si="39"/>
        <v>2.2599999999999998</v>
      </c>
      <c r="R85" s="15">
        <f t="shared" si="40"/>
        <v>7.5</v>
      </c>
      <c r="S85" s="15">
        <f t="shared" ca="1" si="41"/>
        <v>0.74</v>
      </c>
      <c r="U85" s="251">
        <f t="shared" si="32"/>
        <v>0.5</v>
      </c>
      <c r="X85" s="79"/>
      <c r="Y85" s="79"/>
      <c r="Z85" s="79"/>
      <c r="AA85" s="79"/>
      <c r="AB85" s="79"/>
      <c r="AC85" s="79"/>
      <c r="AD85" s="79"/>
      <c r="AE85" s="79"/>
      <c r="AF85" s="79"/>
      <c r="AG85" s="79"/>
      <c r="AH85" s="79"/>
      <c r="AI85" s="79"/>
      <c r="AJ85" s="79"/>
      <c r="AK85" s="79"/>
      <c r="AL85" s="79"/>
    </row>
    <row r="86" spans="1:40" x14ac:dyDescent="0.2">
      <c r="A86" s="60">
        <f t="shared" si="37"/>
        <v>40011</v>
      </c>
      <c r="B86" s="36">
        <v>83</v>
      </c>
      <c r="C86" s="61">
        <f t="shared" si="26"/>
        <v>11</v>
      </c>
      <c r="D86" s="11">
        <f t="shared" ca="1" si="27"/>
        <v>0.23</v>
      </c>
      <c r="E86" s="93">
        <f t="shared" si="28"/>
        <v>7</v>
      </c>
      <c r="F86" s="94">
        <f t="shared" si="29"/>
        <v>1</v>
      </c>
      <c r="G86" s="15">
        <f t="shared" ca="1" si="33"/>
        <v>0.23</v>
      </c>
      <c r="H86" s="26"/>
      <c r="I86" s="26"/>
      <c r="J86" s="15">
        <f t="shared" ca="1" si="34"/>
        <v>2.2200000000000002</v>
      </c>
      <c r="K86" s="12">
        <f t="shared" ca="1" si="38"/>
        <v>0.4051094890510949</v>
      </c>
      <c r="L86" s="13"/>
      <c r="M86" s="15">
        <f t="shared" ca="1" si="35"/>
        <v>0</v>
      </c>
      <c r="N86" s="19">
        <f t="shared" si="30"/>
        <v>36</v>
      </c>
      <c r="O86" s="15">
        <f t="shared" si="31"/>
        <v>5.48</v>
      </c>
      <c r="P86" s="15">
        <f t="shared" ca="1" si="36"/>
        <v>10.960000000000003</v>
      </c>
      <c r="Q86" s="15">
        <f t="shared" si="39"/>
        <v>2.2599999999999998</v>
      </c>
      <c r="R86" s="15">
        <f t="shared" si="40"/>
        <v>7.5</v>
      </c>
      <c r="S86" s="15">
        <f t="shared" ca="1" si="41"/>
        <v>0.74</v>
      </c>
      <c r="U86" s="251">
        <f t="shared" si="32"/>
        <v>0.5</v>
      </c>
      <c r="X86" s="79"/>
      <c r="Y86" s="79"/>
      <c r="Z86" s="79"/>
      <c r="AA86" s="79"/>
      <c r="AB86" s="79"/>
      <c r="AC86" s="79"/>
      <c r="AD86" s="79"/>
      <c r="AE86" s="79"/>
      <c r="AF86" s="79"/>
      <c r="AG86" s="79"/>
      <c r="AH86" s="79"/>
      <c r="AI86" s="79"/>
      <c r="AJ86" s="79"/>
      <c r="AK86" s="79"/>
      <c r="AL86" s="79"/>
    </row>
    <row r="87" spans="1:40" x14ac:dyDescent="0.2">
      <c r="A87" s="60">
        <f t="shared" si="37"/>
        <v>40012</v>
      </c>
      <c r="B87" s="36">
        <v>83</v>
      </c>
      <c r="C87" s="61">
        <f t="shared" si="26"/>
        <v>11</v>
      </c>
      <c r="D87" s="11">
        <f t="shared" ca="1" si="27"/>
        <v>0.23</v>
      </c>
      <c r="E87" s="93">
        <f t="shared" si="28"/>
        <v>8</v>
      </c>
      <c r="F87" s="94">
        <f t="shared" si="29"/>
        <v>1</v>
      </c>
      <c r="G87" s="15">
        <f t="shared" ca="1" si="33"/>
        <v>0.23</v>
      </c>
      <c r="H87" s="26"/>
      <c r="I87" s="26"/>
      <c r="J87" s="15">
        <f t="shared" ca="1" si="34"/>
        <v>2.4500000000000002</v>
      </c>
      <c r="K87" s="12">
        <f t="shared" ca="1" si="38"/>
        <v>0.4470802919708029</v>
      </c>
      <c r="L87" s="13"/>
      <c r="M87" s="15">
        <f t="shared" ca="1" si="35"/>
        <v>0</v>
      </c>
      <c r="N87" s="19">
        <f t="shared" si="30"/>
        <v>36</v>
      </c>
      <c r="O87" s="15">
        <f t="shared" si="31"/>
        <v>5.48</v>
      </c>
      <c r="P87" s="15">
        <f t="shared" ca="1" si="36"/>
        <v>11.190000000000003</v>
      </c>
      <c r="Q87" s="15">
        <f t="shared" si="39"/>
        <v>2.2599999999999998</v>
      </c>
      <c r="R87" s="15">
        <f t="shared" si="40"/>
        <v>7.5</v>
      </c>
      <c r="S87" s="15">
        <f t="shared" ca="1" si="41"/>
        <v>0.74</v>
      </c>
      <c r="U87" s="251">
        <f t="shared" si="32"/>
        <v>0.5</v>
      </c>
      <c r="X87" s="79"/>
      <c r="Y87" s="79"/>
      <c r="Z87" s="79"/>
      <c r="AA87" s="79"/>
      <c r="AB87" s="79"/>
      <c r="AC87" s="79"/>
      <c r="AD87" s="79"/>
      <c r="AE87" s="79"/>
      <c r="AF87" s="79"/>
      <c r="AG87" s="79"/>
      <c r="AH87" s="79"/>
      <c r="AI87" s="79"/>
      <c r="AJ87" s="79"/>
      <c r="AK87" s="79"/>
      <c r="AL87" s="79"/>
    </row>
    <row r="88" spans="1:40" x14ac:dyDescent="0.2">
      <c r="A88" s="60">
        <f t="shared" si="37"/>
        <v>40013</v>
      </c>
      <c r="B88" s="36">
        <v>83</v>
      </c>
      <c r="C88" s="61">
        <f t="shared" si="26"/>
        <v>12</v>
      </c>
      <c r="D88" s="11">
        <f t="shared" ca="1" si="27"/>
        <v>0.22</v>
      </c>
      <c r="E88" s="93">
        <f t="shared" si="28"/>
        <v>9</v>
      </c>
      <c r="F88" s="94">
        <f t="shared" si="29"/>
        <v>1</v>
      </c>
      <c r="G88" s="15">
        <f t="shared" ca="1" si="33"/>
        <v>0.22</v>
      </c>
      <c r="H88" s="26"/>
      <c r="I88" s="26">
        <v>1.25</v>
      </c>
      <c r="J88" s="15">
        <f t="shared" ca="1" si="34"/>
        <v>1.4200000000000004</v>
      </c>
      <c r="K88" s="12">
        <f t="shared" ca="1" si="38"/>
        <v>0.25912408759124095</v>
      </c>
      <c r="L88" s="13"/>
      <c r="M88" s="15">
        <f t="shared" ca="1" si="35"/>
        <v>0</v>
      </c>
      <c r="N88" s="19">
        <f t="shared" si="30"/>
        <v>36</v>
      </c>
      <c r="O88" s="15">
        <f t="shared" si="31"/>
        <v>5.48</v>
      </c>
      <c r="P88" s="15">
        <f t="shared" ca="1" si="36"/>
        <v>11.410000000000004</v>
      </c>
      <c r="Q88" s="15">
        <f t="shared" si="39"/>
        <v>2.2599999999999998</v>
      </c>
      <c r="R88" s="15">
        <f t="shared" si="40"/>
        <v>8.75</v>
      </c>
      <c r="S88" s="15">
        <f t="shared" ca="1" si="41"/>
        <v>0.74</v>
      </c>
      <c r="U88" s="251">
        <f t="shared" si="32"/>
        <v>0.5</v>
      </c>
      <c r="X88" s="79"/>
      <c r="Y88" s="79"/>
      <c r="Z88" s="79"/>
      <c r="AA88" s="79"/>
      <c r="AB88" s="79"/>
      <c r="AC88" s="79"/>
      <c r="AD88" s="79"/>
      <c r="AE88" s="79"/>
      <c r="AF88" s="79"/>
      <c r="AG88" s="79"/>
      <c r="AH88" s="79"/>
      <c r="AI88" s="79"/>
      <c r="AJ88" s="79"/>
      <c r="AK88" s="79"/>
      <c r="AL88" s="79"/>
    </row>
    <row r="89" spans="1:40" x14ac:dyDescent="0.2">
      <c r="A89" s="60">
        <f t="shared" si="37"/>
        <v>40014</v>
      </c>
      <c r="B89" s="36">
        <v>81</v>
      </c>
      <c r="C89" s="61">
        <f t="shared" si="26"/>
        <v>12</v>
      </c>
      <c r="D89" s="11">
        <f t="shared" ca="1" si="27"/>
        <v>0.22</v>
      </c>
      <c r="E89" s="93">
        <f t="shared" si="28"/>
        <v>10</v>
      </c>
      <c r="F89" s="94">
        <f t="shared" si="29"/>
        <v>1</v>
      </c>
      <c r="G89" s="15">
        <f t="shared" ca="1" si="33"/>
        <v>0.22</v>
      </c>
      <c r="H89" s="26"/>
      <c r="I89" s="26"/>
      <c r="J89" s="15">
        <f t="shared" ca="1" si="34"/>
        <v>1.6400000000000003</v>
      </c>
      <c r="K89" s="12">
        <f t="shared" ca="1" si="38"/>
        <v>0.29927007299270075</v>
      </c>
      <c r="L89" s="13"/>
      <c r="M89" s="15">
        <f t="shared" ca="1" si="35"/>
        <v>0</v>
      </c>
      <c r="N89" s="19">
        <f t="shared" si="30"/>
        <v>36</v>
      </c>
      <c r="O89" s="15">
        <f t="shared" si="31"/>
        <v>5.48</v>
      </c>
      <c r="P89" s="15">
        <f t="shared" ca="1" si="36"/>
        <v>11.630000000000004</v>
      </c>
      <c r="Q89" s="15">
        <f t="shared" si="39"/>
        <v>2.2599999999999998</v>
      </c>
      <c r="R89" s="15">
        <f t="shared" si="40"/>
        <v>8.75</v>
      </c>
      <c r="S89" s="15">
        <f t="shared" ca="1" si="41"/>
        <v>0.74</v>
      </c>
      <c r="U89" s="251">
        <f t="shared" si="32"/>
        <v>0.5</v>
      </c>
      <c r="X89" s="79"/>
      <c r="Y89" s="79"/>
      <c r="Z89" s="79"/>
      <c r="AA89" s="79"/>
      <c r="AB89" s="79"/>
      <c r="AC89" s="79"/>
      <c r="AD89" s="79"/>
      <c r="AE89" s="79"/>
      <c r="AF89" s="79"/>
      <c r="AG89" s="79"/>
      <c r="AH89" s="79"/>
      <c r="AI89" s="79"/>
      <c r="AJ89" s="79"/>
      <c r="AK89" s="79"/>
      <c r="AL89" s="79"/>
    </row>
    <row r="90" spans="1:40" x14ac:dyDescent="0.2">
      <c r="A90" s="60">
        <f t="shared" si="37"/>
        <v>40015</v>
      </c>
      <c r="B90" s="36">
        <v>80</v>
      </c>
      <c r="C90" s="61">
        <f t="shared" si="26"/>
        <v>12</v>
      </c>
      <c r="D90" s="11">
        <f t="shared" ca="1" si="27"/>
        <v>0.22</v>
      </c>
      <c r="E90" s="93">
        <f t="shared" si="28"/>
        <v>11</v>
      </c>
      <c r="F90" s="94">
        <f t="shared" si="29"/>
        <v>1</v>
      </c>
      <c r="G90" s="15">
        <f t="shared" ca="1" si="33"/>
        <v>0.22</v>
      </c>
      <c r="H90" s="26"/>
      <c r="I90" s="26"/>
      <c r="J90" s="15">
        <f t="shared" ca="1" si="34"/>
        <v>1.8600000000000003</v>
      </c>
      <c r="K90" s="12">
        <f t="shared" ca="1" si="38"/>
        <v>0.33941605839416061</v>
      </c>
      <c r="L90" s="13"/>
      <c r="M90" s="15">
        <f t="shared" ca="1" si="35"/>
        <v>0</v>
      </c>
      <c r="N90" s="19">
        <f t="shared" si="30"/>
        <v>36</v>
      </c>
      <c r="O90" s="15">
        <f t="shared" si="31"/>
        <v>5.48</v>
      </c>
      <c r="P90" s="15">
        <f t="shared" ca="1" si="36"/>
        <v>11.850000000000005</v>
      </c>
      <c r="Q90" s="15">
        <f t="shared" si="39"/>
        <v>2.2599999999999998</v>
      </c>
      <c r="R90" s="15">
        <f t="shared" si="40"/>
        <v>8.75</v>
      </c>
      <c r="S90" s="15">
        <f t="shared" ca="1" si="41"/>
        <v>0.74</v>
      </c>
      <c r="U90" s="251">
        <f t="shared" si="32"/>
        <v>0.5</v>
      </c>
      <c r="X90" s="79"/>
      <c r="Y90" s="79"/>
      <c r="Z90" s="79"/>
      <c r="AA90" s="79"/>
      <c r="AB90" s="79"/>
      <c r="AC90" s="79"/>
      <c r="AD90" s="79"/>
      <c r="AE90" s="79"/>
      <c r="AF90" s="79"/>
      <c r="AG90" s="79"/>
      <c r="AH90" s="79"/>
      <c r="AI90" s="79"/>
      <c r="AJ90" s="79"/>
      <c r="AK90" s="79"/>
      <c r="AL90" s="79"/>
    </row>
    <row r="91" spans="1:40" x14ac:dyDescent="0.2">
      <c r="A91" s="60">
        <f t="shared" si="37"/>
        <v>40016</v>
      </c>
      <c r="B91" s="36">
        <v>82</v>
      </c>
      <c r="C91" s="61">
        <f t="shared" si="26"/>
        <v>12</v>
      </c>
      <c r="D91" s="11">
        <f t="shared" ca="1" si="27"/>
        <v>0.22</v>
      </c>
      <c r="E91" s="93">
        <f t="shared" si="28"/>
        <v>12</v>
      </c>
      <c r="F91" s="94">
        <f t="shared" si="29"/>
        <v>1</v>
      </c>
      <c r="G91" s="15">
        <f t="shared" ca="1" si="33"/>
        <v>0.22</v>
      </c>
      <c r="H91" s="26"/>
      <c r="I91" s="26"/>
      <c r="J91" s="15">
        <f t="shared" ca="1" si="34"/>
        <v>2.0800000000000005</v>
      </c>
      <c r="K91" s="12">
        <f t="shared" ca="1" si="38"/>
        <v>0.37956204379562053</v>
      </c>
      <c r="L91" s="13"/>
      <c r="M91" s="15">
        <f t="shared" ca="1" si="35"/>
        <v>0</v>
      </c>
      <c r="N91" s="19">
        <f t="shared" si="30"/>
        <v>36</v>
      </c>
      <c r="O91" s="15">
        <f t="shared" si="31"/>
        <v>5.48</v>
      </c>
      <c r="P91" s="15">
        <f t="shared" ca="1" si="36"/>
        <v>12.070000000000006</v>
      </c>
      <c r="Q91" s="15">
        <f t="shared" si="39"/>
        <v>2.2599999999999998</v>
      </c>
      <c r="R91" s="15">
        <f t="shared" si="40"/>
        <v>8.75</v>
      </c>
      <c r="S91" s="15">
        <f t="shared" ca="1" si="41"/>
        <v>0.74</v>
      </c>
      <c r="U91" s="251">
        <f t="shared" si="32"/>
        <v>0.5</v>
      </c>
      <c r="X91" s="79"/>
      <c r="Y91" s="79"/>
      <c r="Z91" s="79"/>
      <c r="AA91" s="79"/>
      <c r="AB91" s="79"/>
      <c r="AC91" s="79"/>
      <c r="AD91" s="79"/>
      <c r="AE91" s="79"/>
      <c r="AF91" s="79"/>
      <c r="AG91" s="79"/>
      <c r="AH91" s="79"/>
      <c r="AI91" s="79"/>
      <c r="AJ91" s="79"/>
      <c r="AK91" s="79"/>
      <c r="AL91" s="79"/>
    </row>
    <row r="92" spans="1:40" x14ac:dyDescent="0.2">
      <c r="A92" s="60">
        <f t="shared" si="37"/>
        <v>40017</v>
      </c>
      <c r="B92" s="36">
        <v>89</v>
      </c>
      <c r="C92" s="61">
        <f t="shared" si="26"/>
        <v>12</v>
      </c>
      <c r="D92" s="11">
        <f t="shared" ca="1" si="27"/>
        <v>0.22</v>
      </c>
      <c r="E92" s="93">
        <f t="shared" si="28"/>
        <v>13</v>
      </c>
      <c r="F92" s="94">
        <f t="shared" si="29"/>
        <v>1</v>
      </c>
      <c r="G92" s="15">
        <f t="shared" ca="1" si="33"/>
        <v>0.22</v>
      </c>
      <c r="H92" s="26"/>
      <c r="I92" s="26"/>
      <c r="J92" s="15">
        <f t="shared" ca="1" si="34"/>
        <v>2.3000000000000007</v>
      </c>
      <c r="K92" s="12">
        <f t="shared" ca="1" si="38"/>
        <v>0.41970802919708039</v>
      </c>
      <c r="L92" s="13"/>
      <c r="M92" s="15">
        <f t="shared" ca="1" si="35"/>
        <v>0</v>
      </c>
      <c r="N92" s="19">
        <f t="shared" si="30"/>
        <v>36</v>
      </c>
      <c r="O92" s="15">
        <f t="shared" si="31"/>
        <v>5.48</v>
      </c>
      <c r="P92" s="15">
        <f t="shared" ca="1" si="36"/>
        <v>12.290000000000006</v>
      </c>
      <c r="Q92" s="15">
        <f t="shared" si="39"/>
        <v>2.2599999999999998</v>
      </c>
      <c r="R92" s="15">
        <f t="shared" si="40"/>
        <v>8.75</v>
      </c>
      <c r="S92" s="15">
        <f t="shared" ca="1" si="41"/>
        <v>0.74</v>
      </c>
      <c r="U92" s="251">
        <f t="shared" si="32"/>
        <v>0.5</v>
      </c>
      <c r="X92" s="79"/>
      <c r="Y92" s="79"/>
      <c r="Z92" s="79"/>
      <c r="AA92" s="79"/>
      <c r="AB92" s="79"/>
      <c r="AC92" s="79"/>
      <c r="AD92" s="79"/>
      <c r="AE92" s="79"/>
      <c r="AF92" s="79"/>
      <c r="AG92" s="79"/>
      <c r="AH92" s="79"/>
      <c r="AI92" s="79"/>
      <c r="AJ92" s="79"/>
      <c r="AK92" s="79"/>
      <c r="AL92" s="79"/>
    </row>
    <row r="93" spans="1:40" x14ac:dyDescent="0.2">
      <c r="A93" s="60">
        <f t="shared" si="37"/>
        <v>40018</v>
      </c>
      <c r="B93" s="36">
        <v>85</v>
      </c>
      <c r="C93" s="61">
        <f t="shared" si="26"/>
        <v>12</v>
      </c>
      <c r="D93" s="11">
        <f t="shared" ca="1" si="27"/>
        <v>0.22</v>
      </c>
      <c r="E93" s="93">
        <f t="shared" si="28"/>
        <v>14</v>
      </c>
      <c r="F93" s="94">
        <f t="shared" si="29"/>
        <v>1</v>
      </c>
      <c r="G93" s="15">
        <f t="shared" ca="1" si="33"/>
        <v>0.22</v>
      </c>
      <c r="H93" s="26"/>
      <c r="I93" s="26">
        <v>1.25</v>
      </c>
      <c r="J93" s="15">
        <f t="shared" ca="1" si="34"/>
        <v>1.2700000000000009</v>
      </c>
      <c r="K93" s="12">
        <f t="shared" ca="1" si="38"/>
        <v>0.23175182481751841</v>
      </c>
      <c r="L93" s="13"/>
      <c r="M93" s="15">
        <f t="shared" ca="1" si="35"/>
        <v>0</v>
      </c>
      <c r="N93" s="19">
        <f t="shared" si="30"/>
        <v>36</v>
      </c>
      <c r="O93" s="15">
        <f t="shared" si="31"/>
        <v>5.48</v>
      </c>
      <c r="P93" s="15">
        <f t="shared" ca="1" si="36"/>
        <v>12.510000000000007</v>
      </c>
      <c r="Q93" s="15">
        <f t="shared" si="39"/>
        <v>2.2599999999999998</v>
      </c>
      <c r="R93" s="15">
        <f t="shared" si="40"/>
        <v>10</v>
      </c>
      <c r="S93" s="15">
        <f t="shared" ca="1" si="41"/>
        <v>0.74</v>
      </c>
      <c r="T93" s="7"/>
      <c r="U93" s="251">
        <f t="shared" si="32"/>
        <v>0.5</v>
      </c>
      <c r="X93" s="79"/>
      <c r="Y93" s="79"/>
      <c r="Z93" s="79"/>
      <c r="AA93" s="79"/>
      <c r="AB93" s="79"/>
      <c r="AC93" s="79"/>
      <c r="AD93" s="79"/>
      <c r="AE93" s="79"/>
      <c r="AF93" s="79"/>
      <c r="AG93" s="79"/>
      <c r="AH93" s="79"/>
      <c r="AI93" s="79"/>
      <c r="AJ93" s="79"/>
      <c r="AK93" s="79"/>
      <c r="AL93" s="79"/>
      <c r="AM93" s="7"/>
      <c r="AN93" s="7"/>
    </row>
    <row r="94" spans="1:40" x14ac:dyDescent="0.2">
      <c r="A94" s="60">
        <f t="shared" si="37"/>
        <v>40019</v>
      </c>
      <c r="B94" s="36">
        <v>86</v>
      </c>
      <c r="C94" s="61">
        <f t="shared" si="26"/>
        <v>12</v>
      </c>
      <c r="D94" s="11">
        <f t="shared" ca="1" si="27"/>
        <v>0.22</v>
      </c>
      <c r="E94" s="93">
        <f t="shared" si="28"/>
        <v>15</v>
      </c>
      <c r="F94" s="94">
        <f t="shared" si="29"/>
        <v>1</v>
      </c>
      <c r="G94" s="15">
        <f t="shared" ca="1" si="33"/>
        <v>0.22</v>
      </c>
      <c r="H94" s="26"/>
      <c r="I94" s="26"/>
      <c r="J94" s="15">
        <f t="shared" ca="1" si="34"/>
        <v>1.4900000000000009</v>
      </c>
      <c r="K94" s="12">
        <f t="shared" ca="1" si="38"/>
        <v>0.27189781021897824</v>
      </c>
      <c r="L94" s="13"/>
      <c r="M94" s="15">
        <f t="shared" ca="1" si="35"/>
        <v>0</v>
      </c>
      <c r="N94" s="19">
        <f t="shared" si="30"/>
        <v>36</v>
      </c>
      <c r="O94" s="15">
        <f t="shared" si="31"/>
        <v>5.48</v>
      </c>
      <c r="P94" s="15">
        <f t="shared" ca="1" si="36"/>
        <v>12.730000000000008</v>
      </c>
      <c r="Q94" s="15">
        <f t="shared" si="39"/>
        <v>2.2599999999999998</v>
      </c>
      <c r="R94" s="15">
        <f t="shared" si="40"/>
        <v>10</v>
      </c>
      <c r="S94" s="15">
        <f t="shared" ca="1" si="41"/>
        <v>0.74</v>
      </c>
      <c r="U94" s="251">
        <f t="shared" si="32"/>
        <v>0.5</v>
      </c>
      <c r="X94" s="79"/>
      <c r="Y94" s="79"/>
      <c r="Z94" s="79"/>
      <c r="AA94" s="79"/>
      <c r="AB94" s="79"/>
      <c r="AC94" s="79"/>
      <c r="AD94" s="79"/>
      <c r="AE94" s="79"/>
      <c r="AF94" s="79"/>
      <c r="AG94" s="79"/>
      <c r="AH94" s="79"/>
      <c r="AI94" s="79"/>
      <c r="AJ94" s="79"/>
      <c r="AK94" s="79"/>
      <c r="AL94" s="79"/>
    </row>
    <row r="95" spans="1:40" ht="12.75" customHeight="1" x14ac:dyDescent="0.2">
      <c r="A95" s="60">
        <f t="shared" si="37"/>
        <v>40020</v>
      </c>
      <c r="B95" s="36">
        <v>84</v>
      </c>
      <c r="C95" s="61">
        <f t="shared" si="26"/>
        <v>13</v>
      </c>
      <c r="D95" s="11">
        <f t="shared" ca="1" si="27"/>
        <v>0.21</v>
      </c>
      <c r="E95" s="93">
        <f t="shared" si="28"/>
        <v>16</v>
      </c>
      <c r="F95" s="94">
        <f t="shared" si="29"/>
        <v>1</v>
      </c>
      <c r="G95" s="15">
        <f t="shared" ca="1" si="33"/>
        <v>0.21</v>
      </c>
      <c r="H95" s="26"/>
      <c r="I95" s="26"/>
      <c r="J95" s="15">
        <f t="shared" ca="1" si="34"/>
        <v>1.7000000000000008</v>
      </c>
      <c r="K95" s="12">
        <f t="shared" ca="1" si="38"/>
        <v>0.3102189781021899</v>
      </c>
      <c r="L95" s="13"/>
      <c r="M95" s="15">
        <f t="shared" ca="1" si="35"/>
        <v>0</v>
      </c>
      <c r="N95" s="19">
        <f t="shared" si="30"/>
        <v>36</v>
      </c>
      <c r="O95" s="15">
        <f t="shared" si="31"/>
        <v>5.48</v>
      </c>
      <c r="P95" s="15">
        <f t="shared" ca="1" si="36"/>
        <v>12.940000000000008</v>
      </c>
      <c r="Q95" s="15">
        <f t="shared" si="39"/>
        <v>2.2599999999999998</v>
      </c>
      <c r="R95" s="15">
        <f t="shared" si="40"/>
        <v>10</v>
      </c>
      <c r="S95" s="15">
        <f t="shared" ca="1" si="41"/>
        <v>0.74</v>
      </c>
      <c r="U95" s="251">
        <f t="shared" si="32"/>
        <v>0.5</v>
      </c>
      <c r="X95" s="79"/>
      <c r="Y95" s="79"/>
      <c r="Z95" s="79"/>
      <c r="AA95" s="79"/>
      <c r="AB95" s="79"/>
      <c r="AC95" s="79"/>
      <c r="AD95" s="79"/>
      <c r="AE95" s="79"/>
      <c r="AF95" s="79"/>
      <c r="AG95" s="79"/>
      <c r="AH95" s="79"/>
      <c r="AI95" s="79"/>
      <c r="AJ95" s="79"/>
      <c r="AK95" s="79"/>
      <c r="AL95" s="79"/>
    </row>
    <row r="96" spans="1:40" x14ac:dyDescent="0.2">
      <c r="A96" s="60">
        <f t="shared" si="37"/>
        <v>40021</v>
      </c>
      <c r="B96" s="36">
        <v>91</v>
      </c>
      <c r="C96" s="61">
        <f t="shared" si="26"/>
        <v>13</v>
      </c>
      <c r="D96" s="11">
        <f t="shared" ca="1" si="27"/>
        <v>0.26</v>
      </c>
      <c r="E96" s="93">
        <f t="shared" si="28"/>
        <v>17</v>
      </c>
      <c r="F96" s="94">
        <f t="shared" si="29"/>
        <v>1</v>
      </c>
      <c r="G96" s="15">
        <f t="shared" ca="1" si="33"/>
        <v>0.26</v>
      </c>
      <c r="H96" s="26"/>
      <c r="I96" s="26"/>
      <c r="J96" s="15">
        <f t="shared" ca="1" si="34"/>
        <v>1.9600000000000009</v>
      </c>
      <c r="K96" s="12">
        <f t="shared" ca="1" si="38"/>
        <v>0.35766423357664245</v>
      </c>
      <c r="L96" s="13"/>
      <c r="M96" s="15">
        <f t="shared" ca="1" si="35"/>
        <v>0</v>
      </c>
      <c r="N96" s="19">
        <f t="shared" si="30"/>
        <v>36</v>
      </c>
      <c r="O96" s="15">
        <f t="shared" si="31"/>
        <v>5.48</v>
      </c>
      <c r="P96" s="15">
        <f t="shared" ca="1" si="36"/>
        <v>13.200000000000008</v>
      </c>
      <c r="Q96" s="15">
        <f t="shared" si="39"/>
        <v>2.2599999999999998</v>
      </c>
      <c r="R96" s="15">
        <f t="shared" si="40"/>
        <v>10</v>
      </c>
      <c r="S96" s="15">
        <f t="shared" ca="1" si="41"/>
        <v>0.74</v>
      </c>
      <c r="U96" s="251">
        <f t="shared" si="32"/>
        <v>0.5</v>
      </c>
      <c r="X96" s="79"/>
      <c r="Y96" s="79"/>
      <c r="Z96" s="79"/>
      <c r="AA96" s="79"/>
      <c r="AB96" s="79"/>
      <c r="AC96" s="79"/>
      <c r="AD96" s="79"/>
      <c r="AE96" s="79"/>
      <c r="AF96" s="79"/>
      <c r="AG96" s="79"/>
      <c r="AH96" s="79"/>
      <c r="AI96" s="79"/>
      <c r="AJ96" s="79"/>
      <c r="AK96" s="79"/>
      <c r="AL96" s="79"/>
    </row>
    <row r="97" spans="1:43" x14ac:dyDescent="0.2">
      <c r="A97" s="60">
        <f t="shared" si="37"/>
        <v>40022</v>
      </c>
      <c r="B97" s="36">
        <v>93</v>
      </c>
      <c r="C97" s="61">
        <f t="shared" si="26"/>
        <v>13</v>
      </c>
      <c r="D97" s="11">
        <f t="shared" ca="1" si="27"/>
        <v>0.26</v>
      </c>
      <c r="E97" s="93">
        <f t="shared" si="28"/>
        <v>18</v>
      </c>
      <c r="F97" s="94">
        <f t="shared" si="29"/>
        <v>1</v>
      </c>
      <c r="G97" s="15">
        <f t="shared" ca="1" si="33"/>
        <v>0.26</v>
      </c>
      <c r="H97" s="26"/>
      <c r="I97" s="26"/>
      <c r="J97" s="15">
        <f t="shared" ca="1" si="34"/>
        <v>2.2200000000000006</v>
      </c>
      <c r="K97" s="12">
        <f t="shared" ca="1" si="38"/>
        <v>0.40510948905109495</v>
      </c>
      <c r="L97" s="13"/>
      <c r="M97" s="15">
        <f t="shared" ca="1" si="35"/>
        <v>0</v>
      </c>
      <c r="N97" s="19">
        <f t="shared" si="30"/>
        <v>36</v>
      </c>
      <c r="O97" s="15">
        <f t="shared" si="31"/>
        <v>5.48</v>
      </c>
      <c r="P97" s="15">
        <f t="shared" ca="1" si="36"/>
        <v>13.460000000000008</v>
      </c>
      <c r="Q97" s="15">
        <f t="shared" si="39"/>
        <v>2.2599999999999998</v>
      </c>
      <c r="R97" s="15">
        <f t="shared" si="40"/>
        <v>10</v>
      </c>
      <c r="S97" s="15">
        <f t="shared" ca="1" si="41"/>
        <v>0.74</v>
      </c>
      <c r="U97" s="251">
        <f t="shared" si="32"/>
        <v>0.5</v>
      </c>
      <c r="X97" s="79"/>
      <c r="Y97" s="79"/>
      <c r="Z97" s="79"/>
      <c r="AA97" s="79"/>
      <c r="AB97" s="79"/>
      <c r="AC97" s="79"/>
      <c r="AD97" s="79"/>
      <c r="AE97" s="79"/>
      <c r="AF97" s="79"/>
      <c r="AG97" s="79"/>
      <c r="AH97" s="79"/>
      <c r="AI97" s="79"/>
      <c r="AJ97" s="79"/>
      <c r="AK97" s="79"/>
      <c r="AL97" s="79"/>
    </row>
    <row r="98" spans="1:43" x14ac:dyDescent="0.2">
      <c r="A98" s="60">
        <f t="shared" si="37"/>
        <v>40023</v>
      </c>
      <c r="B98" s="36">
        <v>90</v>
      </c>
      <c r="C98" s="61">
        <f t="shared" si="26"/>
        <v>13</v>
      </c>
      <c r="D98" s="11">
        <f t="shared" ca="1" si="27"/>
        <v>0.26</v>
      </c>
      <c r="E98" s="93">
        <f t="shared" si="28"/>
        <v>19</v>
      </c>
      <c r="F98" s="94">
        <f t="shared" si="29"/>
        <v>1</v>
      </c>
      <c r="G98" s="15">
        <f t="shared" ca="1" si="33"/>
        <v>0.26</v>
      </c>
      <c r="H98" s="26"/>
      <c r="I98" s="26">
        <v>1.25</v>
      </c>
      <c r="J98" s="15">
        <f t="shared" ca="1" si="34"/>
        <v>1.2300000000000004</v>
      </c>
      <c r="K98" s="12">
        <f t="shared" ca="1" si="38"/>
        <v>0.22445255474452561</v>
      </c>
      <c r="L98" s="13"/>
      <c r="M98" s="15">
        <f t="shared" ca="1" si="35"/>
        <v>0</v>
      </c>
      <c r="N98" s="19">
        <f t="shared" si="30"/>
        <v>36</v>
      </c>
      <c r="O98" s="15">
        <f t="shared" si="31"/>
        <v>5.48</v>
      </c>
      <c r="P98" s="15">
        <f t="shared" ca="1" si="36"/>
        <v>13.720000000000008</v>
      </c>
      <c r="Q98" s="15">
        <f t="shared" si="39"/>
        <v>2.2599999999999998</v>
      </c>
      <c r="R98" s="15">
        <f t="shared" si="40"/>
        <v>11.25</v>
      </c>
      <c r="S98" s="15">
        <f t="shared" ca="1" si="41"/>
        <v>0.74</v>
      </c>
      <c r="U98" s="251">
        <f t="shared" si="32"/>
        <v>0.5</v>
      </c>
      <c r="X98" s="79"/>
      <c r="Y98" s="79"/>
      <c r="Z98" s="79"/>
      <c r="AA98" s="79"/>
      <c r="AB98" s="79"/>
      <c r="AC98" s="79"/>
      <c r="AD98" s="79"/>
      <c r="AE98" s="79"/>
      <c r="AF98" s="79"/>
      <c r="AG98" s="79"/>
      <c r="AH98" s="79"/>
      <c r="AI98" s="79"/>
      <c r="AJ98" s="79"/>
      <c r="AK98" s="79"/>
      <c r="AL98" s="79"/>
    </row>
    <row r="99" spans="1:43" x14ac:dyDescent="0.2">
      <c r="A99" s="60">
        <f t="shared" si="37"/>
        <v>40024</v>
      </c>
      <c r="B99" s="36">
        <v>97</v>
      </c>
      <c r="C99" s="61">
        <f t="shared" si="26"/>
        <v>13</v>
      </c>
      <c r="D99" s="11">
        <f t="shared" ca="1" si="27"/>
        <v>0.26</v>
      </c>
      <c r="E99" s="93">
        <f t="shared" si="28"/>
        <v>20</v>
      </c>
      <c r="F99" s="94">
        <f t="shared" si="29"/>
        <v>1</v>
      </c>
      <c r="G99" s="15">
        <f t="shared" ca="1" si="33"/>
        <v>0.26</v>
      </c>
      <c r="H99" s="26"/>
      <c r="I99" s="26"/>
      <c r="J99" s="15">
        <f t="shared" ca="1" si="34"/>
        <v>1.4900000000000004</v>
      </c>
      <c r="K99" s="12">
        <f t="shared" ca="1" si="38"/>
        <v>0.27189781021897819</v>
      </c>
      <c r="L99" s="13"/>
      <c r="M99" s="15">
        <f t="shared" ca="1" si="35"/>
        <v>0</v>
      </c>
      <c r="N99" s="19">
        <f t="shared" si="30"/>
        <v>36</v>
      </c>
      <c r="O99" s="15">
        <f t="shared" si="31"/>
        <v>5.48</v>
      </c>
      <c r="P99" s="15">
        <f t="shared" ca="1" si="36"/>
        <v>13.980000000000008</v>
      </c>
      <c r="Q99" s="15">
        <f t="shared" si="39"/>
        <v>2.2599999999999998</v>
      </c>
      <c r="R99" s="15">
        <f t="shared" si="40"/>
        <v>11.25</v>
      </c>
      <c r="S99" s="15">
        <f t="shared" ca="1" si="41"/>
        <v>0.74</v>
      </c>
      <c r="U99" s="251">
        <f t="shared" si="32"/>
        <v>0.5</v>
      </c>
      <c r="X99" s="79"/>
      <c r="Y99" s="79"/>
      <c r="Z99" s="79"/>
      <c r="AA99" s="79"/>
      <c r="AB99" s="79"/>
      <c r="AC99" s="79"/>
      <c r="AD99" s="79"/>
      <c r="AE99" s="79"/>
      <c r="AF99" s="79"/>
      <c r="AG99" s="79"/>
      <c r="AH99" s="79"/>
      <c r="AI99" s="79"/>
      <c r="AJ99" s="79"/>
      <c r="AK99" s="79"/>
      <c r="AL99" s="79"/>
    </row>
    <row r="100" spans="1:43" x14ac:dyDescent="0.2">
      <c r="A100" s="60">
        <f t="shared" si="37"/>
        <v>40025</v>
      </c>
      <c r="B100" s="36">
        <v>92</v>
      </c>
      <c r="C100" s="61">
        <f t="shared" si="26"/>
        <v>13</v>
      </c>
      <c r="D100" s="11">
        <f t="shared" ca="1" si="27"/>
        <v>0.26</v>
      </c>
      <c r="E100" s="93">
        <f t="shared" si="28"/>
        <v>21</v>
      </c>
      <c r="F100" s="94">
        <f t="shared" si="29"/>
        <v>1</v>
      </c>
      <c r="G100" s="15">
        <f t="shared" ca="1" si="33"/>
        <v>0.26</v>
      </c>
      <c r="H100" s="26"/>
      <c r="I100" s="26"/>
      <c r="J100" s="15">
        <f t="shared" ca="1" si="34"/>
        <v>1.7500000000000004</v>
      </c>
      <c r="K100" s="12">
        <f t="shared" ca="1" si="38"/>
        <v>0.31934306569343074</v>
      </c>
      <c r="L100" s="13"/>
      <c r="M100" s="15">
        <f t="shared" ca="1" si="35"/>
        <v>0</v>
      </c>
      <c r="N100" s="19">
        <f t="shared" si="30"/>
        <v>36</v>
      </c>
      <c r="O100" s="15">
        <f t="shared" si="31"/>
        <v>5.48</v>
      </c>
      <c r="P100" s="15">
        <f t="shared" ca="1" si="36"/>
        <v>14.240000000000007</v>
      </c>
      <c r="Q100" s="15">
        <f t="shared" si="39"/>
        <v>2.2599999999999998</v>
      </c>
      <c r="R100" s="15">
        <f t="shared" si="40"/>
        <v>11.25</v>
      </c>
      <c r="S100" s="15">
        <f t="shared" ca="1" si="41"/>
        <v>0.74</v>
      </c>
      <c r="U100" s="251">
        <f t="shared" si="32"/>
        <v>0.5</v>
      </c>
      <c r="X100" s="79"/>
      <c r="Y100" s="79"/>
      <c r="Z100" s="79"/>
      <c r="AA100" s="79"/>
      <c r="AB100" s="79"/>
      <c r="AC100" s="79"/>
      <c r="AD100" s="79"/>
      <c r="AE100" s="79"/>
      <c r="AF100" s="79"/>
      <c r="AG100" s="79"/>
      <c r="AH100" s="79"/>
      <c r="AI100" s="79"/>
      <c r="AJ100" s="79"/>
      <c r="AK100" s="79"/>
      <c r="AL100" s="79"/>
    </row>
    <row r="101" spans="1:43" x14ac:dyDescent="0.2">
      <c r="A101" s="60">
        <f t="shared" si="37"/>
        <v>40026</v>
      </c>
      <c r="B101" s="36">
        <v>86</v>
      </c>
      <c r="C101" s="61">
        <f t="shared" si="26"/>
        <v>13</v>
      </c>
      <c r="D101" s="11">
        <f t="shared" ca="1" si="27"/>
        <v>0.21</v>
      </c>
      <c r="E101" s="93">
        <f t="shared" si="28"/>
        <v>22</v>
      </c>
      <c r="F101" s="94">
        <f t="shared" si="29"/>
        <v>1</v>
      </c>
      <c r="G101" s="15">
        <f t="shared" ca="1" si="33"/>
        <v>0.21</v>
      </c>
      <c r="H101" s="26"/>
      <c r="I101" s="26"/>
      <c r="J101" s="15">
        <f t="shared" ca="1" si="34"/>
        <v>1.9600000000000004</v>
      </c>
      <c r="K101" s="12">
        <f t="shared" ca="1" si="38"/>
        <v>0.3576642335766424</v>
      </c>
      <c r="L101" s="13"/>
      <c r="M101" s="15">
        <f t="shared" ca="1" si="35"/>
        <v>0</v>
      </c>
      <c r="N101" s="19">
        <f t="shared" si="30"/>
        <v>36</v>
      </c>
      <c r="O101" s="15">
        <f t="shared" si="31"/>
        <v>5.48</v>
      </c>
      <c r="P101" s="15">
        <f t="shared" ca="1" si="36"/>
        <v>14.450000000000008</v>
      </c>
      <c r="Q101" s="15">
        <f t="shared" si="39"/>
        <v>2.2599999999999998</v>
      </c>
      <c r="R101" s="15">
        <f t="shared" si="40"/>
        <v>11.25</v>
      </c>
      <c r="S101" s="15">
        <f t="shared" ca="1" si="41"/>
        <v>0.74</v>
      </c>
      <c r="U101" s="251">
        <f t="shared" si="32"/>
        <v>0.5</v>
      </c>
      <c r="X101" s="79"/>
      <c r="Y101" s="79"/>
      <c r="Z101" s="79"/>
      <c r="AA101" s="79"/>
      <c r="AB101" s="79"/>
      <c r="AC101" s="79"/>
      <c r="AD101" s="79"/>
      <c r="AE101" s="79"/>
      <c r="AF101" s="79"/>
      <c r="AG101" s="79"/>
      <c r="AH101" s="79"/>
      <c r="AI101" s="79"/>
      <c r="AJ101" s="79"/>
      <c r="AK101" s="79"/>
      <c r="AL101" s="79"/>
    </row>
    <row r="102" spans="1:43" x14ac:dyDescent="0.2">
      <c r="A102" s="60">
        <f t="shared" si="37"/>
        <v>40027</v>
      </c>
      <c r="B102" s="36">
        <v>83</v>
      </c>
      <c r="C102" s="61">
        <f t="shared" si="26"/>
        <v>14</v>
      </c>
      <c r="D102" s="11">
        <f t="shared" ca="1" si="27"/>
        <v>0.2</v>
      </c>
      <c r="E102" s="93">
        <f t="shared" si="28"/>
        <v>23</v>
      </c>
      <c r="F102" s="94">
        <f t="shared" si="29"/>
        <v>1</v>
      </c>
      <c r="G102" s="15">
        <f t="shared" ca="1" si="33"/>
        <v>0.2</v>
      </c>
      <c r="H102" s="26"/>
      <c r="I102" s="26"/>
      <c r="J102" s="15">
        <f t="shared" ca="1" si="34"/>
        <v>2.1600000000000006</v>
      </c>
      <c r="K102" s="12">
        <f t="shared" ca="1" si="38"/>
        <v>0.39416058394160591</v>
      </c>
      <c r="L102" s="13"/>
      <c r="M102" s="15">
        <f t="shared" ca="1" si="35"/>
        <v>0</v>
      </c>
      <c r="N102" s="19">
        <f t="shared" si="30"/>
        <v>36</v>
      </c>
      <c r="O102" s="15">
        <f t="shared" si="31"/>
        <v>5.48</v>
      </c>
      <c r="P102" s="15">
        <f t="shared" ca="1" si="36"/>
        <v>14.650000000000007</v>
      </c>
      <c r="Q102" s="15">
        <f t="shared" si="39"/>
        <v>2.2599999999999998</v>
      </c>
      <c r="R102" s="15">
        <f t="shared" si="40"/>
        <v>11.25</v>
      </c>
      <c r="S102" s="15">
        <f t="shared" ca="1" si="41"/>
        <v>0.74</v>
      </c>
      <c r="T102" s="7"/>
      <c r="U102" s="251">
        <f t="shared" si="32"/>
        <v>0.5</v>
      </c>
      <c r="X102" s="79"/>
      <c r="Y102" s="79"/>
      <c r="Z102" s="79"/>
      <c r="AA102" s="79"/>
      <c r="AB102" s="79"/>
      <c r="AC102" s="79"/>
      <c r="AD102" s="79"/>
      <c r="AE102" s="79"/>
      <c r="AF102" s="79"/>
      <c r="AG102" s="79"/>
      <c r="AH102" s="79"/>
      <c r="AI102" s="79"/>
      <c r="AJ102" s="79"/>
      <c r="AK102" s="79"/>
      <c r="AL102" s="79"/>
      <c r="AM102" s="7"/>
      <c r="AN102" s="7"/>
    </row>
    <row r="103" spans="1:43" x14ac:dyDescent="0.2">
      <c r="A103" s="60">
        <f t="shared" si="37"/>
        <v>40028</v>
      </c>
      <c r="B103" s="36">
        <v>85</v>
      </c>
      <c r="C103" s="61">
        <f t="shared" si="26"/>
        <v>14</v>
      </c>
      <c r="D103" s="11">
        <f t="shared" ca="1" si="27"/>
        <v>0.2</v>
      </c>
      <c r="E103" s="93">
        <f t="shared" si="28"/>
        <v>24</v>
      </c>
      <c r="F103" s="94">
        <f t="shared" si="29"/>
        <v>1</v>
      </c>
      <c r="G103" s="15">
        <f t="shared" ca="1" si="33"/>
        <v>0.2</v>
      </c>
      <c r="H103" s="26"/>
      <c r="I103" s="26"/>
      <c r="J103" s="15">
        <f t="shared" ca="1" si="34"/>
        <v>2.3600000000000008</v>
      </c>
      <c r="K103" s="12">
        <f t="shared" ca="1" si="38"/>
        <v>0.43065693430656943</v>
      </c>
      <c r="L103" s="13"/>
      <c r="M103" s="15">
        <f t="shared" ca="1" si="35"/>
        <v>0</v>
      </c>
      <c r="N103" s="19">
        <f t="shared" si="30"/>
        <v>36</v>
      </c>
      <c r="O103" s="15">
        <f t="shared" si="31"/>
        <v>5.48</v>
      </c>
      <c r="P103" s="15">
        <f t="shared" ca="1" si="36"/>
        <v>14.850000000000007</v>
      </c>
      <c r="Q103" s="15">
        <f t="shared" si="39"/>
        <v>2.2599999999999998</v>
      </c>
      <c r="R103" s="15">
        <f t="shared" si="40"/>
        <v>11.25</v>
      </c>
      <c r="S103" s="15">
        <f t="shared" ca="1" si="41"/>
        <v>0.74</v>
      </c>
      <c r="T103" s="7"/>
      <c r="U103" s="251">
        <f t="shared" si="32"/>
        <v>0.5</v>
      </c>
      <c r="X103" s="79"/>
      <c r="Y103" s="79"/>
      <c r="Z103" s="79"/>
      <c r="AA103" s="79"/>
      <c r="AB103" s="79"/>
      <c r="AC103" s="79"/>
      <c r="AD103" s="79"/>
      <c r="AE103" s="79"/>
      <c r="AF103" s="79"/>
      <c r="AG103" s="79"/>
      <c r="AH103" s="79"/>
      <c r="AI103" s="79"/>
      <c r="AJ103" s="79"/>
      <c r="AK103" s="79"/>
      <c r="AL103" s="79"/>
      <c r="AM103" s="7"/>
      <c r="AN103" s="7"/>
      <c r="AO103" s="7"/>
      <c r="AP103" s="7"/>
      <c r="AQ103" s="7"/>
    </row>
    <row r="104" spans="1:43" x14ac:dyDescent="0.2">
      <c r="A104" s="60">
        <f t="shared" si="37"/>
        <v>40029</v>
      </c>
      <c r="B104" s="36">
        <v>87</v>
      </c>
      <c r="C104" s="61">
        <f t="shared" ref="C104:C135" si="42">IF(A104&lt;Emergence,0,INT((A104-Emergence)/7)+1)</f>
        <v>14</v>
      </c>
      <c r="D104" s="11">
        <f t="shared" ref="D104:D135" ca="1" si="43">IF(C104&gt;0,IF(K103&lt;=SWDPcritical,1,((1-K103)/(1-SWDPcritical)))*VLOOKUP(B104,INDIRECT(Crop),C104+1),0)</f>
        <v>0.2</v>
      </c>
      <c r="E104" s="93">
        <f t="shared" ref="E104:E135" si="44">IF(A104&lt;Alfalfa_Cut_1,"Uncut",A104-INDEX(Alfalfa_Cuts,1,MATCH(A104,Alfalfa_Cuts,1)))</f>
        <v>25</v>
      </c>
      <c r="F104" s="94">
        <f t="shared" ref="F104:F135" si="45">IF(AND(Crop="Alfalfa",AND(E104&gt;=0,E104&lt;=tacr)),((1-Kacr0)*(E104/tacr)+Kacr0),1)</f>
        <v>1</v>
      </c>
      <c r="G104" s="15">
        <f t="shared" ca="1" si="33"/>
        <v>0.2</v>
      </c>
      <c r="H104" s="26"/>
      <c r="I104" s="26">
        <v>1.25</v>
      </c>
      <c r="J104" s="15">
        <f t="shared" ca="1" si="34"/>
        <v>1.3100000000000009</v>
      </c>
      <c r="K104" s="12">
        <f t="shared" ca="1" si="38"/>
        <v>0.2390510948905111</v>
      </c>
      <c r="L104" s="13"/>
      <c r="M104" s="15">
        <f t="shared" ca="1" si="35"/>
        <v>0</v>
      </c>
      <c r="N104" s="19">
        <f t="shared" ref="N104:N135" si="46">IF(VLOOKUP(Crop,CropInfo,4,FALSE)=1,VLOOKUP(Crop,CropInfo,3,FALSE),IF(A104&lt;=Emergence,RZinitial,IF(AND(A104&gt;Emergence,C104&lt;VLOOKUP(Crop,CropInfo,4,FALSE)),N103+(VLOOKUP(Crop,CropInfo,3,FALSE)-RZinitial)/((VLOOKUP(Crop,CropInfo,4,FALSE)-1)*7),VLOOKUP(Crop,CropInfo,3,FALSE))))</f>
        <v>36</v>
      </c>
      <c r="O104" s="15">
        <f t="shared" ref="O104:O135" si="47">IF(N104=MAX(Zbj),VLOOKUP(N104,AWHCsite,6),((N104-VLOOKUP((MATCH(N104,Zbj,1)-1),SoilProp,3))/(VLOOKUP(MATCH(N104,Zbj,1),SoilProp,3)-VLOOKUP((MATCH(N104,Zbj,1)-1),SoilProp,3)))*(VLOOKUP(MATCH(N104,Zbj,1),SoilProp,8)-VLOOKUP((MATCH(N104,Zbj,1)-1),SoilProp,8))+VLOOKUP((MATCH(N104,Zbj,1)-1),SoilProp,8))</f>
        <v>5.48</v>
      </c>
      <c r="P104" s="15">
        <f t="shared" ca="1" si="36"/>
        <v>15.050000000000006</v>
      </c>
      <c r="Q104" s="15">
        <f t="shared" si="39"/>
        <v>2.2599999999999998</v>
      </c>
      <c r="R104" s="15">
        <f t="shared" si="40"/>
        <v>12.5</v>
      </c>
      <c r="S104" s="15">
        <f t="shared" ca="1" si="41"/>
        <v>0.74</v>
      </c>
      <c r="U104" s="251">
        <f t="shared" ref="U104:U135" si="48">MAD</f>
        <v>0.5</v>
      </c>
      <c r="X104" s="79"/>
      <c r="Y104" s="79"/>
      <c r="Z104" s="79"/>
      <c r="AA104" s="79"/>
      <c r="AB104" s="79"/>
      <c r="AC104" s="79"/>
      <c r="AD104" s="79"/>
      <c r="AE104" s="79"/>
      <c r="AF104" s="79"/>
      <c r="AG104" s="79"/>
      <c r="AH104" s="79"/>
      <c r="AI104" s="79"/>
      <c r="AJ104" s="79"/>
      <c r="AK104" s="79"/>
      <c r="AL104" s="79"/>
      <c r="AM104" s="7"/>
      <c r="AN104" s="7"/>
      <c r="AO104" s="7"/>
      <c r="AP104" s="7"/>
      <c r="AQ104" s="7"/>
    </row>
    <row r="105" spans="1:43" x14ac:dyDescent="0.2">
      <c r="A105" s="60">
        <f t="shared" si="37"/>
        <v>40030</v>
      </c>
      <c r="B105" s="36">
        <v>87</v>
      </c>
      <c r="C105" s="61">
        <f t="shared" si="42"/>
        <v>14</v>
      </c>
      <c r="D105" s="11">
        <f t="shared" ca="1" si="43"/>
        <v>0.2</v>
      </c>
      <c r="E105" s="93">
        <f t="shared" si="44"/>
        <v>26</v>
      </c>
      <c r="F105" s="94">
        <f t="shared" si="45"/>
        <v>1</v>
      </c>
      <c r="G105" s="15">
        <f t="shared" ca="1" si="33"/>
        <v>0.2</v>
      </c>
      <c r="H105" s="26"/>
      <c r="I105" s="26"/>
      <c r="J105" s="15">
        <f t="shared" ref="J105:J136" ca="1" si="49">IF(L105&lt;&gt;"",L105*O105,J104+IF(Crop="Alfalfa",G105,D105)+M105-H105-I105)</f>
        <v>1.5100000000000009</v>
      </c>
      <c r="K105" s="12">
        <f t="shared" ca="1" si="38"/>
        <v>0.27554744525547459</v>
      </c>
      <c r="L105" s="13"/>
      <c r="M105" s="15">
        <f t="shared" ref="M105:M136" ca="1" si="50">IF((J104+IF(Crop="Alfalfa",G105,D105)-H105-I105)&lt;0,-J104-IF(Crop="Alfalfa",G105,D105)+H105+I105,0)</f>
        <v>0</v>
      </c>
      <c r="N105" s="19">
        <f t="shared" si="46"/>
        <v>36</v>
      </c>
      <c r="O105" s="15">
        <f t="shared" si="47"/>
        <v>5.48</v>
      </c>
      <c r="P105" s="15">
        <f t="shared" ref="P105:P136" ca="1" si="51">P104+IF(Crop="Alfalfa",G105,D105)</f>
        <v>15.250000000000005</v>
      </c>
      <c r="Q105" s="15">
        <f t="shared" si="39"/>
        <v>2.2599999999999998</v>
      </c>
      <c r="R105" s="15">
        <f t="shared" si="40"/>
        <v>12.5</v>
      </c>
      <c r="S105" s="15">
        <f t="shared" ca="1" si="41"/>
        <v>0.74</v>
      </c>
      <c r="U105" s="251">
        <f t="shared" si="48"/>
        <v>0.5</v>
      </c>
      <c r="X105" s="79"/>
      <c r="Y105" s="79"/>
      <c r="Z105" s="79"/>
      <c r="AA105" s="79"/>
      <c r="AB105" s="79"/>
      <c r="AC105" s="79"/>
      <c r="AD105" s="79"/>
      <c r="AE105" s="79"/>
      <c r="AF105" s="79"/>
      <c r="AG105" s="79"/>
      <c r="AH105" s="79"/>
      <c r="AI105" s="79"/>
      <c r="AJ105" s="79"/>
      <c r="AK105" s="79"/>
      <c r="AL105" s="79"/>
      <c r="AM105" s="7"/>
      <c r="AN105" s="7"/>
      <c r="AO105" s="7"/>
      <c r="AP105" s="7"/>
      <c r="AQ105" s="7"/>
    </row>
    <row r="106" spans="1:43" x14ac:dyDescent="0.2">
      <c r="A106" s="60">
        <f t="shared" si="37"/>
        <v>40031</v>
      </c>
      <c r="B106" s="36">
        <v>78</v>
      </c>
      <c r="C106" s="61">
        <f t="shared" si="42"/>
        <v>14</v>
      </c>
      <c r="D106" s="11">
        <f t="shared" ca="1" si="43"/>
        <v>0.16</v>
      </c>
      <c r="E106" s="93">
        <f t="shared" si="44"/>
        <v>27</v>
      </c>
      <c r="F106" s="94">
        <f t="shared" si="45"/>
        <v>1</v>
      </c>
      <c r="G106" s="15">
        <f t="shared" ca="1" si="33"/>
        <v>0.16</v>
      </c>
      <c r="H106" s="26"/>
      <c r="I106" s="26"/>
      <c r="J106" s="15">
        <f t="shared" ca="1" si="49"/>
        <v>1.6700000000000008</v>
      </c>
      <c r="K106" s="12">
        <f t="shared" ca="1" si="38"/>
        <v>0.30474452554744536</v>
      </c>
      <c r="L106" s="13"/>
      <c r="M106" s="15">
        <f t="shared" ca="1" si="50"/>
        <v>0</v>
      </c>
      <c r="N106" s="19">
        <f t="shared" si="46"/>
        <v>36</v>
      </c>
      <c r="O106" s="15">
        <f t="shared" si="47"/>
        <v>5.48</v>
      </c>
      <c r="P106" s="15">
        <f t="shared" ca="1" si="51"/>
        <v>15.410000000000005</v>
      </c>
      <c r="Q106" s="15">
        <f t="shared" si="39"/>
        <v>2.2599999999999998</v>
      </c>
      <c r="R106" s="15">
        <f t="shared" si="40"/>
        <v>12.5</v>
      </c>
      <c r="S106" s="15">
        <f t="shared" ca="1" si="41"/>
        <v>0.74</v>
      </c>
      <c r="U106" s="251">
        <f t="shared" si="48"/>
        <v>0.5</v>
      </c>
      <c r="X106" s="79"/>
      <c r="Y106" s="79"/>
      <c r="Z106" s="79"/>
      <c r="AA106" s="79"/>
      <c r="AB106" s="79"/>
      <c r="AC106" s="79"/>
      <c r="AD106" s="79"/>
      <c r="AE106" s="79"/>
      <c r="AF106" s="79"/>
      <c r="AG106" s="79"/>
      <c r="AH106" s="79"/>
      <c r="AI106" s="79"/>
      <c r="AJ106" s="79"/>
      <c r="AK106" s="79"/>
      <c r="AL106" s="79"/>
      <c r="AM106" s="7"/>
      <c r="AN106" s="7"/>
      <c r="AO106" s="7"/>
      <c r="AP106" s="7"/>
      <c r="AQ106" s="7"/>
    </row>
    <row r="107" spans="1:43" x14ac:dyDescent="0.2">
      <c r="A107" s="60">
        <f t="shared" si="37"/>
        <v>40032</v>
      </c>
      <c r="B107" s="36">
        <v>81</v>
      </c>
      <c r="C107" s="61">
        <f t="shared" si="42"/>
        <v>14</v>
      </c>
      <c r="D107" s="11">
        <f t="shared" ca="1" si="43"/>
        <v>0.2</v>
      </c>
      <c r="E107" s="93">
        <f t="shared" si="44"/>
        <v>28</v>
      </c>
      <c r="F107" s="94">
        <f t="shared" si="45"/>
        <v>1</v>
      </c>
      <c r="G107" s="15">
        <f t="shared" ca="1" si="33"/>
        <v>0.2</v>
      </c>
      <c r="H107" s="26"/>
      <c r="I107" s="26"/>
      <c r="J107" s="15">
        <f t="shared" ca="1" si="49"/>
        <v>1.8700000000000008</v>
      </c>
      <c r="K107" s="12">
        <f t="shared" ca="1" si="38"/>
        <v>0.34124087591240887</v>
      </c>
      <c r="L107" s="13"/>
      <c r="M107" s="15">
        <f t="shared" ca="1" si="50"/>
        <v>0</v>
      </c>
      <c r="N107" s="19">
        <f t="shared" si="46"/>
        <v>36</v>
      </c>
      <c r="O107" s="15">
        <f t="shared" si="47"/>
        <v>5.48</v>
      </c>
      <c r="P107" s="15">
        <f t="shared" ca="1" si="51"/>
        <v>15.610000000000005</v>
      </c>
      <c r="Q107" s="15">
        <f t="shared" si="39"/>
        <v>2.2599999999999998</v>
      </c>
      <c r="R107" s="15">
        <f t="shared" si="40"/>
        <v>12.5</v>
      </c>
      <c r="S107" s="15">
        <f t="shared" ca="1" si="41"/>
        <v>0.74</v>
      </c>
      <c r="U107" s="251">
        <f t="shared" si="48"/>
        <v>0.5</v>
      </c>
      <c r="X107" s="79"/>
      <c r="Y107" s="79"/>
      <c r="Z107" s="79"/>
      <c r="AA107" s="79"/>
      <c r="AB107" s="79"/>
      <c r="AC107" s="79"/>
      <c r="AD107" s="79"/>
      <c r="AE107" s="79"/>
      <c r="AF107" s="79"/>
      <c r="AG107" s="79"/>
      <c r="AH107" s="79"/>
      <c r="AI107" s="79"/>
      <c r="AJ107" s="79"/>
      <c r="AK107" s="79"/>
      <c r="AL107" s="79"/>
      <c r="AM107" s="7"/>
      <c r="AN107" s="7"/>
      <c r="AO107" s="7"/>
      <c r="AP107" s="7"/>
      <c r="AQ107" s="7"/>
    </row>
    <row r="108" spans="1:43" x14ac:dyDescent="0.2">
      <c r="A108" s="60">
        <f t="shared" si="37"/>
        <v>40033</v>
      </c>
      <c r="B108" s="36">
        <v>86</v>
      </c>
      <c r="C108" s="61">
        <f t="shared" si="42"/>
        <v>14</v>
      </c>
      <c r="D108" s="11">
        <f t="shared" ca="1" si="43"/>
        <v>0.2</v>
      </c>
      <c r="E108" s="93">
        <f t="shared" si="44"/>
        <v>29</v>
      </c>
      <c r="F108" s="94">
        <f t="shared" si="45"/>
        <v>1</v>
      </c>
      <c r="G108" s="15">
        <f t="shared" ca="1" si="33"/>
        <v>0.2</v>
      </c>
      <c r="H108" s="26"/>
      <c r="I108" s="26"/>
      <c r="J108" s="15">
        <f t="shared" ca="1" si="49"/>
        <v>2.0700000000000007</v>
      </c>
      <c r="K108" s="12">
        <f t="shared" ca="1" si="38"/>
        <v>0.37773722627737238</v>
      </c>
      <c r="L108" s="13"/>
      <c r="M108" s="15">
        <f t="shared" ca="1" si="50"/>
        <v>0</v>
      </c>
      <c r="N108" s="19">
        <f t="shared" si="46"/>
        <v>36</v>
      </c>
      <c r="O108" s="15">
        <f t="shared" si="47"/>
        <v>5.48</v>
      </c>
      <c r="P108" s="15">
        <f t="shared" ca="1" si="51"/>
        <v>15.810000000000004</v>
      </c>
      <c r="Q108" s="15">
        <f t="shared" si="39"/>
        <v>2.2599999999999998</v>
      </c>
      <c r="R108" s="15">
        <f t="shared" si="40"/>
        <v>12.5</v>
      </c>
      <c r="S108" s="15">
        <f t="shared" ca="1" si="41"/>
        <v>0.74</v>
      </c>
      <c r="U108" s="251">
        <f t="shared" si="48"/>
        <v>0.5</v>
      </c>
      <c r="X108" s="79"/>
      <c r="Y108" s="79"/>
      <c r="Z108" s="79"/>
      <c r="AA108" s="79"/>
      <c r="AB108" s="79"/>
      <c r="AC108" s="79"/>
      <c r="AD108" s="79"/>
      <c r="AE108" s="79"/>
      <c r="AF108" s="79"/>
      <c r="AG108" s="79"/>
      <c r="AH108" s="79"/>
      <c r="AI108" s="79"/>
      <c r="AJ108" s="79"/>
      <c r="AK108" s="79"/>
      <c r="AL108" s="79"/>
      <c r="AM108" s="7"/>
      <c r="AN108" s="7"/>
      <c r="AO108" s="7"/>
      <c r="AP108" s="7"/>
      <c r="AQ108" s="7"/>
    </row>
    <row r="109" spans="1:43" ht="12.75" customHeight="1" x14ac:dyDescent="0.2">
      <c r="A109" s="60">
        <f t="shared" si="37"/>
        <v>40034</v>
      </c>
      <c r="B109" s="36">
        <v>85</v>
      </c>
      <c r="C109" s="61">
        <f t="shared" si="42"/>
        <v>15</v>
      </c>
      <c r="D109" s="11">
        <f t="shared" ca="1" si="43"/>
        <v>0.17</v>
      </c>
      <c r="E109" s="93">
        <f t="shared" si="44"/>
        <v>30</v>
      </c>
      <c r="F109" s="94">
        <f t="shared" si="45"/>
        <v>1</v>
      </c>
      <c r="G109" s="15">
        <f t="shared" ca="1" si="33"/>
        <v>0.17</v>
      </c>
      <c r="H109" s="26"/>
      <c r="I109" s="26"/>
      <c r="J109" s="15">
        <f t="shared" ca="1" si="49"/>
        <v>2.2400000000000007</v>
      </c>
      <c r="K109" s="12">
        <f t="shared" ca="1" si="38"/>
        <v>0.40875912408759135</v>
      </c>
      <c r="L109" s="13"/>
      <c r="M109" s="15">
        <f t="shared" ca="1" si="50"/>
        <v>0</v>
      </c>
      <c r="N109" s="19">
        <f t="shared" si="46"/>
        <v>36</v>
      </c>
      <c r="O109" s="15">
        <f t="shared" si="47"/>
        <v>5.48</v>
      </c>
      <c r="P109" s="15">
        <f t="shared" ca="1" si="51"/>
        <v>15.980000000000004</v>
      </c>
      <c r="Q109" s="15">
        <f t="shared" si="39"/>
        <v>2.2599999999999998</v>
      </c>
      <c r="R109" s="15">
        <f t="shared" si="40"/>
        <v>12.5</v>
      </c>
      <c r="S109" s="15">
        <f t="shared" ca="1" si="41"/>
        <v>0.74</v>
      </c>
      <c r="U109" s="251">
        <f t="shared" si="48"/>
        <v>0.5</v>
      </c>
      <c r="X109" s="79"/>
      <c r="Y109" s="79"/>
      <c r="Z109" s="79"/>
      <c r="AA109" s="79"/>
      <c r="AB109" s="79"/>
      <c r="AC109" s="79"/>
      <c r="AD109" s="79"/>
      <c r="AE109" s="79"/>
      <c r="AF109" s="79"/>
      <c r="AG109" s="79"/>
      <c r="AH109" s="79"/>
      <c r="AI109" s="79"/>
      <c r="AJ109" s="79"/>
      <c r="AK109" s="79"/>
      <c r="AL109" s="79"/>
      <c r="AM109" s="7"/>
      <c r="AN109" s="7"/>
      <c r="AO109" s="7"/>
      <c r="AP109" s="7"/>
      <c r="AQ109" s="7"/>
    </row>
    <row r="110" spans="1:43" x14ac:dyDescent="0.2">
      <c r="A110" s="60">
        <f t="shared" si="37"/>
        <v>40035</v>
      </c>
      <c r="B110" s="36">
        <v>82</v>
      </c>
      <c r="C110" s="61">
        <f t="shared" si="42"/>
        <v>15</v>
      </c>
      <c r="D110" s="11">
        <f t="shared" ca="1" si="43"/>
        <v>0.17</v>
      </c>
      <c r="E110" s="93">
        <f t="shared" si="44"/>
        <v>31</v>
      </c>
      <c r="F110" s="94">
        <f t="shared" si="45"/>
        <v>1</v>
      </c>
      <c r="G110" s="15">
        <f t="shared" ca="1" si="33"/>
        <v>0.17</v>
      </c>
      <c r="H110" s="26"/>
      <c r="I110" s="26"/>
      <c r="J110" s="15">
        <f t="shared" ca="1" si="49"/>
        <v>2.4100000000000006</v>
      </c>
      <c r="K110" s="12">
        <f t="shared" ca="1" si="38"/>
        <v>0.43978102189781026</v>
      </c>
      <c r="L110" s="13"/>
      <c r="M110" s="15">
        <f t="shared" ca="1" si="50"/>
        <v>0</v>
      </c>
      <c r="N110" s="19">
        <f t="shared" si="46"/>
        <v>36</v>
      </c>
      <c r="O110" s="15">
        <f t="shared" si="47"/>
        <v>5.48</v>
      </c>
      <c r="P110" s="15">
        <f t="shared" ca="1" si="51"/>
        <v>16.150000000000006</v>
      </c>
      <c r="Q110" s="15">
        <f t="shared" si="39"/>
        <v>2.2599999999999998</v>
      </c>
      <c r="R110" s="15">
        <f t="shared" si="40"/>
        <v>12.5</v>
      </c>
      <c r="S110" s="15">
        <f t="shared" ca="1" si="41"/>
        <v>0.74</v>
      </c>
      <c r="U110" s="251">
        <f t="shared" si="48"/>
        <v>0.5</v>
      </c>
      <c r="X110" s="79"/>
      <c r="Y110" s="79"/>
      <c r="Z110" s="79"/>
      <c r="AA110" s="79"/>
      <c r="AB110" s="79"/>
      <c r="AC110" s="79"/>
      <c r="AD110" s="79"/>
      <c r="AE110" s="79"/>
      <c r="AF110" s="79"/>
      <c r="AG110" s="79"/>
      <c r="AH110" s="79"/>
      <c r="AI110" s="79"/>
      <c r="AJ110" s="79"/>
      <c r="AK110" s="79"/>
      <c r="AL110" s="79"/>
      <c r="AM110" s="7"/>
      <c r="AN110" s="7"/>
      <c r="AO110" s="7"/>
      <c r="AP110" s="7"/>
      <c r="AQ110" s="7"/>
    </row>
    <row r="111" spans="1:43" x14ac:dyDescent="0.2">
      <c r="A111" s="60">
        <f t="shared" si="37"/>
        <v>40036</v>
      </c>
      <c r="B111" s="36">
        <v>86</v>
      </c>
      <c r="C111" s="61">
        <f t="shared" si="42"/>
        <v>15</v>
      </c>
      <c r="D111" s="11">
        <f t="shared" ca="1" si="43"/>
        <v>0.17</v>
      </c>
      <c r="E111" s="93">
        <f t="shared" si="44"/>
        <v>32</v>
      </c>
      <c r="F111" s="94">
        <f t="shared" si="45"/>
        <v>1</v>
      </c>
      <c r="G111" s="15">
        <f t="shared" ca="1" si="33"/>
        <v>0.17</v>
      </c>
      <c r="H111" s="26"/>
      <c r="I111" s="26">
        <v>1.25</v>
      </c>
      <c r="J111" s="15">
        <f t="shared" ca="1" si="49"/>
        <v>1.3300000000000005</v>
      </c>
      <c r="K111" s="12">
        <f t="shared" ca="1" si="38"/>
        <v>0.24270072992700736</v>
      </c>
      <c r="L111" s="13"/>
      <c r="M111" s="15">
        <f t="shared" ca="1" si="50"/>
        <v>0</v>
      </c>
      <c r="N111" s="19">
        <f t="shared" si="46"/>
        <v>36</v>
      </c>
      <c r="O111" s="15">
        <f t="shared" si="47"/>
        <v>5.48</v>
      </c>
      <c r="P111" s="15">
        <f t="shared" ca="1" si="51"/>
        <v>16.320000000000007</v>
      </c>
      <c r="Q111" s="15">
        <f t="shared" si="39"/>
        <v>2.2599999999999998</v>
      </c>
      <c r="R111" s="15">
        <f t="shared" si="40"/>
        <v>13.75</v>
      </c>
      <c r="S111" s="15">
        <f t="shared" ca="1" si="41"/>
        <v>0.74</v>
      </c>
      <c r="U111" s="251">
        <f t="shared" si="48"/>
        <v>0.5</v>
      </c>
      <c r="X111" s="79"/>
      <c r="Y111" s="79"/>
      <c r="Z111" s="79"/>
      <c r="AA111" s="79"/>
      <c r="AB111" s="79"/>
      <c r="AC111" s="79"/>
      <c r="AD111" s="79"/>
      <c r="AE111" s="79"/>
      <c r="AF111" s="79"/>
      <c r="AG111" s="79"/>
      <c r="AH111" s="79"/>
      <c r="AI111" s="79"/>
      <c r="AJ111" s="79"/>
      <c r="AK111" s="79"/>
      <c r="AL111" s="79"/>
      <c r="AM111" s="7"/>
      <c r="AN111" s="7"/>
      <c r="AO111" s="7"/>
      <c r="AP111" s="7"/>
      <c r="AQ111" s="7"/>
    </row>
    <row r="112" spans="1:43" x14ac:dyDescent="0.2">
      <c r="A112" s="60">
        <f t="shared" si="37"/>
        <v>40037</v>
      </c>
      <c r="B112" s="36">
        <v>85</v>
      </c>
      <c r="C112" s="61">
        <f t="shared" si="42"/>
        <v>15</v>
      </c>
      <c r="D112" s="11">
        <f t="shared" ca="1" si="43"/>
        <v>0.17</v>
      </c>
      <c r="E112" s="93">
        <f t="shared" si="44"/>
        <v>33</v>
      </c>
      <c r="F112" s="94">
        <f t="shared" si="45"/>
        <v>1</v>
      </c>
      <c r="G112" s="15">
        <f t="shared" ca="1" si="33"/>
        <v>0.17</v>
      </c>
      <c r="H112" s="26"/>
      <c r="I112" s="26"/>
      <c r="J112" s="15">
        <f t="shared" ca="1" si="49"/>
        <v>1.5000000000000004</v>
      </c>
      <c r="K112" s="12">
        <f t="shared" ca="1" si="38"/>
        <v>0.27372262773722633</v>
      </c>
      <c r="L112" s="13"/>
      <c r="M112" s="15">
        <f t="shared" ca="1" si="50"/>
        <v>0</v>
      </c>
      <c r="N112" s="19">
        <f t="shared" si="46"/>
        <v>36</v>
      </c>
      <c r="O112" s="15">
        <f t="shared" si="47"/>
        <v>5.48</v>
      </c>
      <c r="P112" s="15">
        <f t="shared" ca="1" si="51"/>
        <v>16.490000000000009</v>
      </c>
      <c r="Q112" s="15">
        <f t="shared" si="39"/>
        <v>2.2599999999999998</v>
      </c>
      <c r="R112" s="15">
        <f t="shared" si="40"/>
        <v>13.75</v>
      </c>
      <c r="S112" s="15">
        <f t="shared" ca="1" si="41"/>
        <v>0.74</v>
      </c>
      <c r="U112" s="251">
        <f t="shared" si="48"/>
        <v>0.5</v>
      </c>
      <c r="X112" s="79"/>
      <c r="Y112" s="79"/>
      <c r="Z112" s="79"/>
      <c r="AA112" s="79"/>
      <c r="AB112" s="79"/>
      <c r="AC112" s="79"/>
      <c r="AD112" s="79"/>
      <c r="AE112" s="79"/>
      <c r="AF112" s="79"/>
      <c r="AG112" s="79"/>
      <c r="AH112" s="79"/>
      <c r="AI112" s="79"/>
      <c r="AJ112" s="79"/>
      <c r="AK112" s="79"/>
      <c r="AL112" s="79"/>
      <c r="AM112" s="7"/>
      <c r="AN112" s="7"/>
      <c r="AO112" s="7"/>
      <c r="AP112" s="7"/>
      <c r="AQ112" s="7"/>
    </row>
    <row r="113" spans="1:43" x14ac:dyDescent="0.2">
      <c r="A113" s="60">
        <f t="shared" si="37"/>
        <v>40038</v>
      </c>
      <c r="B113" s="36">
        <v>77</v>
      </c>
      <c r="C113" s="61">
        <f t="shared" si="42"/>
        <v>15</v>
      </c>
      <c r="D113" s="11">
        <f t="shared" ca="1" si="43"/>
        <v>0.13</v>
      </c>
      <c r="E113" s="93">
        <f t="shared" si="44"/>
        <v>34</v>
      </c>
      <c r="F113" s="94">
        <f t="shared" si="45"/>
        <v>1</v>
      </c>
      <c r="G113" s="15">
        <f t="shared" ca="1" si="33"/>
        <v>0.13</v>
      </c>
      <c r="H113" s="26"/>
      <c r="I113" s="26"/>
      <c r="J113" s="15">
        <f t="shared" ca="1" si="49"/>
        <v>1.6300000000000003</v>
      </c>
      <c r="K113" s="12">
        <f t="shared" ca="1" si="38"/>
        <v>0.29744525547445261</v>
      </c>
      <c r="L113" s="13"/>
      <c r="M113" s="15">
        <f t="shared" ca="1" si="50"/>
        <v>0</v>
      </c>
      <c r="N113" s="19">
        <f t="shared" si="46"/>
        <v>36</v>
      </c>
      <c r="O113" s="15">
        <f t="shared" si="47"/>
        <v>5.48</v>
      </c>
      <c r="P113" s="15">
        <f t="shared" ca="1" si="51"/>
        <v>16.620000000000008</v>
      </c>
      <c r="Q113" s="15">
        <f t="shared" si="39"/>
        <v>2.2599999999999998</v>
      </c>
      <c r="R113" s="15">
        <f t="shared" si="40"/>
        <v>13.75</v>
      </c>
      <c r="S113" s="15">
        <f t="shared" ca="1" si="41"/>
        <v>0.74</v>
      </c>
      <c r="U113" s="251">
        <f t="shared" si="48"/>
        <v>0.5</v>
      </c>
      <c r="X113" s="79"/>
      <c r="Y113" s="79"/>
      <c r="Z113" s="79"/>
      <c r="AA113" s="79"/>
      <c r="AB113" s="79"/>
      <c r="AC113" s="79"/>
      <c r="AD113" s="79"/>
      <c r="AE113" s="79"/>
      <c r="AF113" s="79"/>
      <c r="AG113" s="79"/>
      <c r="AH113" s="79"/>
      <c r="AI113" s="79"/>
      <c r="AJ113" s="79"/>
      <c r="AK113" s="79"/>
      <c r="AL113" s="79"/>
      <c r="AM113" s="7"/>
      <c r="AN113" s="7"/>
      <c r="AO113" s="7"/>
      <c r="AP113" s="7"/>
      <c r="AQ113" s="7"/>
    </row>
    <row r="114" spans="1:43" x14ac:dyDescent="0.2">
      <c r="A114" s="60">
        <f t="shared" si="37"/>
        <v>40039</v>
      </c>
      <c r="B114" s="36">
        <v>78</v>
      </c>
      <c r="C114" s="61">
        <f t="shared" si="42"/>
        <v>15</v>
      </c>
      <c r="D114" s="11">
        <f t="shared" ca="1" si="43"/>
        <v>0.13</v>
      </c>
      <c r="E114" s="93">
        <f t="shared" si="44"/>
        <v>35</v>
      </c>
      <c r="F114" s="94">
        <f t="shared" si="45"/>
        <v>1</v>
      </c>
      <c r="G114" s="15">
        <f t="shared" ca="1" si="33"/>
        <v>0.13</v>
      </c>
      <c r="H114" s="26"/>
      <c r="I114" s="26"/>
      <c r="J114" s="15">
        <f t="shared" ca="1" si="49"/>
        <v>1.7600000000000002</v>
      </c>
      <c r="K114" s="12">
        <f t="shared" ca="1" si="38"/>
        <v>0.32116788321167883</v>
      </c>
      <c r="L114" s="13"/>
      <c r="M114" s="15">
        <f t="shared" ca="1" si="50"/>
        <v>0</v>
      </c>
      <c r="N114" s="19">
        <f t="shared" si="46"/>
        <v>36</v>
      </c>
      <c r="O114" s="15">
        <f t="shared" si="47"/>
        <v>5.48</v>
      </c>
      <c r="P114" s="15">
        <f t="shared" ca="1" si="51"/>
        <v>16.750000000000007</v>
      </c>
      <c r="Q114" s="15">
        <f t="shared" si="39"/>
        <v>2.2599999999999998</v>
      </c>
      <c r="R114" s="15">
        <f t="shared" si="40"/>
        <v>13.75</v>
      </c>
      <c r="S114" s="15">
        <f t="shared" ca="1" si="41"/>
        <v>0.74</v>
      </c>
      <c r="U114" s="251">
        <f t="shared" si="48"/>
        <v>0.5</v>
      </c>
      <c r="X114" s="79"/>
      <c r="Y114" s="79"/>
      <c r="Z114" s="79"/>
      <c r="AA114" s="79"/>
      <c r="AB114" s="79"/>
      <c r="AC114" s="79"/>
      <c r="AD114" s="79"/>
      <c r="AE114" s="79"/>
      <c r="AF114" s="79"/>
      <c r="AG114" s="79"/>
      <c r="AH114" s="79"/>
      <c r="AI114" s="79"/>
      <c r="AJ114" s="79"/>
      <c r="AK114" s="79"/>
      <c r="AL114" s="79"/>
      <c r="AM114" s="7"/>
      <c r="AN114" s="7"/>
      <c r="AO114" s="7"/>
      <c r="AP114" s="7"/>
      <c r="AQ114" s="7"/>
    </row>
    <row r="115" spans="1:43" x14ac:dyDescent="0.2">
      <c r="A115" s="60">
        <f t="shared" si="37"/>
        <v>40040</v>
      </c>
      <c r="B115" s="36">
        <v>79</v>
      </c>
      <c r="C115" s="61">
        <f t="shared" si="42"/>
        <v>15</v>
      </c>
      <c r="D115" s="11">
        <f t="shared" ca="1" si="43"/>
        <v>0.13</v>
      </c>
      <c r="E115" s="93">
        <f t="shared" si="44"/>
        <v>36</v>
      </c>
      <c r="F115" s="94">
        <f t="shared" si="45"/>
        <v>1</v>
      </c>
      <c r="G115" s="15">
        <f t="shared" ca="1" si="33"/>
        <v>0.13</v>
      </c>
      <c r="H115" s="26"/>
      <c r="I115" s="26"/>
      <c r="J115" s="15">
        <f t="shared" si="49"/>
        <v>2.1920000000000002</v>
      </c>
      <c r="K115" s="12">
        <f t="shared" si="38"/>
        <v>0.4</v>
      </c>
      <c r="L115" s="13">
        <v>0.4</v>
      </c>
      <c r="M115" s="15">
        <f t="shared" ca="1" si="50"/>
        <v>0</v>
      </c>
      <c r="N115" s="19">
        <f t="shared" si="46"/>
        <v>36</v>
      </c>
      <c r="O115" s="15">
        <f t="shared" si="47"/>
        <v>5.48</v>
      </c>
      <c r="P115" s="15">
        <f t="shared" ca="1" si="51"/>
        <v>16.880000000000006</v>
      </c>
      <c r="Q115" s="15">
        <f t="shared" si="39"/>
        <v>2.2599999999999998</v>
      </c>
      <c r="R115" s="15">
        <f t="shared" si="40"/>
        <v>13.75</v>
      </c>
      <c r="S115" s="15">
        <f t="shared" ca="1" si="41"/>
        <v>0.74</v>
      </c>
      <c r="U115" s="251">
        <f t="shared" si="48"/>
        <v>0.5</v>
      </c>
      <c r="X115" s="79"/>
      <c r="Y115" s="79"/>
      <c r="Z115" s="79"/>
      <c r="AA115" s="79"/>
      <c r="AB115" s="79"/>
      <c r="AC115" s="79"/>
      <c r="AD115" s="79"/>
      <c r="AE115" s="79"/>
      <c r="AF115" s="79"/>
      <c r="AG115" s="79"/>
      <c r="AH115" s="79"/>
      <c r="AI115" s="79"/>
      <c r="AJ115" s="79"/>
      <c r="AK115" s="79"/>
      <c r="AL115" s="79"/>
      <c r="AM115" s="7"/>
      <c r="AN115" s="7"/>
      <c r="AO115" s="7"/>
      <c r="AP115" s="7"/>
      <c r="AQ115" s="7"/>
    </row>
    <row r="116" spans="1:43" x14ac:dyDescent="0.2">
      <c r="A116" s="60">
        <f t="shared" si="37"/>
        <v>40041</v>
      </c>
      <c r="B116" s="36">
        <v>81</v>
      </c>
      <c r="C116" s="61">
        <f t="shared" si="42"/>
        <v>16</v>
      </c>
      <c r="D116" s="11">
        <f t="shared" ca="1" si="43"/>
        <v>0.13</v>
      </c>
      <c r="E116" s="93">
        <f t="shared" si="44"/>
        <v>37</v>
      </c>
      <c r="F116" s="94">
        <f t="shared" si="45"/>
        <v>1</v>
      </c>
      <c r="G116" s="15">
        <f t="shared" ca="1" si="33"/>
        <v>0.13</v>
      </c>
      <c r="H116" s="26"/>
      <c r="I116" s="26"/>
      <c r="J116" s="15">
        <f t="shared" ca="1" si="49"/>
        <v>2.3220000000000001</v>
      </c>
      <c r="K116" s="12">
        <f t="shared" ca="1" si="38"/>
        <v>0.42372262773722624</v>
      </c>
      <c r="L116" s="13"/>
      <c r="M116" s="15">
        <f t="shared" ca="1" si="50"/>
        <v>0</v>
      </c>
      <c r="N116" s="19">
        <f t="shared" si="46"/>
        <v>36</v>
      </c>
      <c r="O116" s="15">
        <f t="shared" si="47"/>
        <v>5.48</v>
      </c>
      <c r="P116" s="15">
        <f t="shared" ca="1" si="51"/>
        <v>17.010000000000005</v>
      </c>
      <c r="Q116" s="15">
        <f t="shared" si="39"/>
        <v>2.2599999999999998</v>
      </c>
      <c r="R116" s="15">
        <f t="shared" si="40"/>
        <v>13.75</v>
      </c>
      <c r="S116" s="15">
        <f t="shared" ca="1" si="41"/>
        <v>0.74</v>
      </c>
      <c r="T116" s="7"/>
      <c r="U116" s="251">
        <f t="shared" si="48"/>
        <v>0.5</v>
      </c>
      <c r="X116" s="79"/>
      <c r="Y116" s="79"/>
      <c r="Z116" s="79"/>
      <c r="AA116" s="79"/>
      <c r="AB116" s="79"/>
      <c r="AC116" s="79"/>
      <c r="AD116" s="79"/>
      <c r="AE116" s="79"/>
      <c r="AF116" s="79"/>
      <c r="AG116" s="79"/>
      <c r="AH116" s="79"/>
      <c r="AI116" s="79"/>
      <c r="AJ116" s="79"/>
      <c r="AK116" s="79"/>
      <c r="AL116" s="79"/>
      <c r="AM116" s="7"/>
      <c r="AN116" s="7"/>
      <c r="AO116" s="7"/>
      <c r="AP116" s="7"/>
      <c r="AQ116" s="7"/>
    </row>
    <row r="117" spans="1:43" x14ac:dyDescent="0.2">
      <c r="A117" s="60">
        <f t="shared" si="37"/>
        <v>40042</v>
      </c>
      <c r="B117" s="36">
        <v>78</v>
      </c>
      <c r="C117" s="61">
        <f t="shared" si="42"/>
        <v>16</v>
      </c>
      <c r="D117" s="11">
        <f t="shared" ca="1" si="43"/>
        <v>0.1</v>
      </c>
      <c r="E117" s="93">
        <f t="shared" si="44"/>
        <v>38</v>
      </c>
      <c r="F117" s="94">
        <f t="shared" si="45"/>
        <v>1</v>
      </c>
      <c r="G117" s="15">
        <f t="shared" ca="1" si="33"/>
        <v>0.1</v>
      </c>
      <c r="H117" s="26"/>
      <c r="I117" s="26"/>
      <c r="J117" s="15">
        <f t="shared" ca="1" si="49"/>
        <v>2.4220000000000002</v>
      </c>
      <c r="K117" s="12">
        <f t="shared" ca="1" si="38"/>
        <v>0.44197080291970803</v>
      </c>
      <c r="L117" s="13"/>
      <c r="M117" s="15">
        <f t="shared" ca="1" si="50"/>
        <v>0</v>
      </c>
      <c r="N117" s="19">
        <f t="shared" si="46"/>
        <v>36</v>
      </c>
      <c r="O117" s="15">
        <f t="shared" si="47"/>
        <v>5.48</v>
      </c>
      <c r="P117" s="15">
        <f t="shared" ca="1" si="51"/>
        <v>17.110000000000007</v>
      </c>
      <c r="Q117" s="15">
        <f t="shared" si="39"/>
        <v>2.2599999999999998</v>
      </c>
      <c r="R117" s="15">
        <f t="shared" si="40"/>
        <v>13.75</v>
      </c>
      <c r="S117" s="15">
        <f t="shared" ca="1" si="41"/>
        <v>0.74</v>
      </c>
      <c r="T117" s="7"/>
      <c r="U117" s="251">
        <f t="shared" si="48"/>
        <v>0.5</v>
      </c>
      <c r="X117" s="79"/>
      <c r="Y117" s="79"/>
      <c r="Z117" s="79"/>
      <c r="AA117" s="79"/>
      <c r="AB117" s="79"/>
      <c r="AC117" s="79"/>
      <c r="AD117" s="79"/>
      <c r="AE117" s="79"/>
      <c r="AF117" s="79"/>
      <c r="AG117" s="79"/>
      <c r="AH117" s="79"/>
      <c r="AI117" s="79"/>
      <c r="AJ117" s="79"/>
      <c r="AK117" s="79"/>
      <c r="AL117" s="79"/>
      <c r="AM117" s="7"/>
      <c r="AN117" s="7"/>
      <c r="AO117" s="7"/>
      <c r="AP117" s="7"/>
      <c r="AQ117" s="7"/>
    </row>
    <row r="118" spans="1:43" x14ac:dyDescent="0.2">
      <c r="A118" s="60">
        <f t="shared" si="37"/>
        <v>40043</v>
      </c>
      <c r="B118" s="36">
        <v>77</v>
      </c>
      <c r="C118" s="61">
        <f t="shared" si="42"/>
        <v>16</v>
      </c>
      <c r="D118" s="11">
        <f t="shared" ca="1" si="43"/>
        <v>0.1</v>
      </c>
      <c r="E118" s="93">
        <f t="shared" si="44"/>
        <v>39</v>
      </c>
      <c r="F118" s="94">
        <f t="shared" si="45"/>
        <v>1</v>
      </c>
      <c r="G118" s="15">
        <f t="shared" ca="1" si="33"/>
        <v>0.1</v>
      </c>
      <c r="H118" s="26"/>
      <c r="I118" s="26">
        <v>1.25</v>
      </c>
      <c r="J118" s="15">
        <f t="shared" ca="1" si="49"/>
        <v>1.2720000000000002</v>
      </c>
      <c r="K118" s="12">
        <f t="shared" ca="1" si="38"/>
        <v>0.23211678832116792</v>
      </c>
      <c r="L118" s="13"/>
      <c r="M118" s="15">
        <f t="shared" ca="1" si="50"/>
        <v>0</v>
      </c>
      <c r="N118" s="19">
        <f t="shared" si="46"/>
        <v>36</v>
      </c>
      <c r="O118" s="15">
        <f t="shared" si="47"/>
        <v>5.48</v>
      </c>
      <c r="P118" s="15">
        <f t="shared" ca="1" si="51"/>
        <v>17.210000000000008</v>
      </c>
      <c r="Q118" s="15">
        <f t="shared" si="39"/>
        <v>2.2599999999999998</v>
      </c>
      <c r="R118" s="15">
        <f t="shared" si="40"/>
        <v>15</v>
      </c>
      <c r="S118" s="15">
        <f t="shared" ca="1" si="41"/>
        <v>0.74</v>
      </c>
      <c r="U118" s="251">
        <f t="shared" si="48"/>
        <v>0.5</v>
      </c>
      <c r="X118" s="79"/>
      <c r="Y118" s="79"/>
      <c r="Z118" s="79"/>
      <c r="AA118" s="79"/>
      <c r="AB118" s="79"/>
      <c r="AC118" s="79"/>
      <c r="AD118" s="79"/>
      <c r="AE118" s="79"/>
      <c r="AF118" s="79"/>
      <c r="AG118" s="79"/>
      <c r="AH118" s="79"/>
      <c r="AI118" s="79"/>
      <c r="AJ118" s="79"/>
      <c r="AK118" s="79"/>
      <c r="AL118" s="79"/>
      <c r="AM118" s="7"/>
      <c r="AN118" s="7"/>
      <c r="AO118" s="7"/>
      <c r="AP118" s="7"/>
      <c r="AQ118" s="7"/>
    </row>
    <row r="119" spans="1:43" x14ac:dyDescent="0.2">
      <c r="A119" s="60">
        <f t="shared" si="37"/>
        <v>40044</v>
      </c>
      <c r="B119" s="36">
        <v>81</v>
      </c>
      <c r="C119" s="61">
        <f t="shared" si="42"/>
        <v>16</v>
      </c>
      <c r="D119" s="11">
        <f t="shared" ca="1" si="43"/>
        <v>0.13</v>
      </c>
      <c r="E119" s="93">
        <f t="shared" si="44"/>
        <v>40</v>
      </c>
      <c r="F119" s="94">
        <f t="shared" si="45"/>
        <v>1</v>
      </c>
      <c r="G119" s="15">
        <f t="shared" ca="1" si="33"/>
        <v>0.13</v>
      </c>
      <c r="H119" s="26"/>
      <c r="I119" s="26"/>
      <c r="J119" s="15">
        <f t="shared" ca="1" si="49"/>
        <v>1.4020000000000001</v>
      </c>
      <c r="K119" s="12">
        <f t="shared" ca="1" si="38"/>
        <v>0.25583941605839416</v>
      </c>
      <c r="L119" s="13"/>
      <c r="M119" s="15">
        <f t="shared" ca="1" si="50"/>
        <v>0</v>
      </c>
      <c r="N119" s="19">
        <f t="shared" si="46"/>
        <v>36</v>
      </c>
      <c r="O119" s="15">
        <f t="shared" si="47"/>
        <v>5.48</v>
      </c>
      <c r="P119" s="15">
        <f t="shared" ca="1" si="51"/>
        <v>17.340000000000007</v>
      </c>
      <c r="Q119" s="15">
        <f t="shared" si="39"/>
        <v>2.2599999999999998</v>
      </c>
      <c r="R119" s="15">
        <f t="shared" si="40"/>
        <v>15</v>
      </c>
      <c r="S119" s="15">
        <f t="shared" ca="1" si="41"/>
        <v>0.74</v>
      </c>
      <c r="U119" s="251">
        <f t="shared" si="48"/>
        <v>0.5</v>
      </c>
      <c r="X119" s="79"/>
      <c r="Y119" s="79"/>
      <c r="Z119" s="79"/>
      <c r="AA119" s="79"/>
      <c r="AB119" s="79"/>
      <c r="AC119" s="79"/>
      <c r="AD119" s="79"/>
      <c r="AE119" s="79"/>
      <c r="AF119" s="79"/>
      <c r="AG119" s="79"/>
      <c r="AH119" s="79"/>
      <c r="AI119" s="79"/>
      <c r="AJ119" s="79"/>
      <c r="AK119" s="79"/>
      <c r="AL119" s="79"/>
      <c r="AM119" s="7"/>
      <c r="AN119" s="7"/>
      <c r="AO119" s="7"/>
      <c r="AP119" s="7"/>
      <c r="AQ119" s="7"/>
    </row>
    <row r="120" spans="1:43" x14ac:dyDescent="0.2">
      <c r="A120" s="60">
        <f t="shared" si="37"/>
        <v>40045</v>
      </c>
      <c r="B120" s="36">
        <v>82</v>
      </c>
      <c r="C120" s="61">
        <f t="shared" si="42"/>
        <v>16</v>
      </c>
      <c r="D120" s="11">
        <f t="shared" ca="1" si="43"/>
        <v>0.13</v>
      </c>
      <c r="E120" s="93">
        <f t="shared" si="44"/>
        <v>41</v>
      </c>
      <c r="F120" s="94">
        <f t="shared" si="45"/>
        <v>1</v>
      </c>
      <c r="G120" s="15">
        <f t="shared" ca="1" si="33"/>
        <v>0.13</v>
      </c>
      <c r="H120" s="26"/>
      <c r="I120" s="26"/>
      <c r="J120" s="15">
        <f t="shared" ca="1" si="49"/>
        <v>1.532</v>
      </c>
      <c r="K120" s="12">
        <f t="shared" ca="1" si="38"/>
        <v>0.27956204379562044</v>
      </c>
      <c r="L120" s="13"/>
      <c r="M120" s="15">
        <f t="shared" ca="1" si="50"/>
        <v>0</v>
      </c>
      <c r="N120" s="19">
        <f t="shared" si="46"/>
        <v>36</v>
      </c>
      <c r="O120" s="15">
        <f t="shared" si="47"/>
        <v>5.48</v>
      </c>
      <c r="P120" s="15">
        <f t="shared" ca="1" si="51"/>
        <v>17.470000000000006</v>
      </c>
      <c r="Q120" s="15">
        <f t="shared" si="39"/>
        <v>2.2599999999999998</v>
      </c>
      <c r="R120" s="15">
        <f t="shared" si="40"/>
        <v>15</v>
      </c>
      <c r="S120" s="15">
        <f t="shared" ca="1" si="41"/>
        <v>0.74</v>
      </c>
      <c r="U120" s="251">
        <f t="shared" si="48"/>
        <v>0.5</v>
      </c>
      <c r="X120" s="79"/>
      <c r="Y120" s="79"/>
      <c r="Z120" s="79"/>
      <c r="AA120" s="79"/>
      <c r="AB120" s="79"/>
      <c r="AC120" s="79"/>
      <c r="AD120" s="79"/>
      <c r="AE120" s="79"/>
      <c r="AF120" s="79"/>
      <c r="AG120" s="79"/>
      <c r="AH120" s="79"/>
      <c r="AI120" s="79"/>
      <c r="AJ120" s="79"/>
      <c r="AK120" s="79"/>
      <c r="AL120" s="79"/>
      <c r="AM120" s="7"/>
      <c r="AN120" s="7"/>
      <c r="AO120" s="7"/>
      <c r="AP120" s="7"/>
      <c r="AQ120" s="7"/>
    </row>
    <row r="121" spans="1:43" x14ac:dyDescent="0.2">
      <c r="A121" s="60">
        <f t="shared" si="37"/>
        <v>40046</v>
      </c>
      <c r="B121" s="36">
        <v>83</v>
      </c>
      <c r="C121" s="61">
        <f t="shared" si="42"/>
        <v>16</v>
      </c>
      <c r="D121" s="11">
        <f t="shared" ca="1" si="43"/>
        <v>0.13</v>
      </c>
      <c r="E121" s="93">
        <f t="shared" si="44"/>
        <v>0</v>
      </c>
      <c r="F121" s="94">
        <f t="shared" si="45"/>
        <v>1</v>
      </c>
      <c r="G121" s="15">
        <f t="shared" ca="1" si="33"/>
        <v>0.13</v>
      </c>
      <c r="H121" s="26"/>
      <c r="I121" s="26"/>
      <c r="J121" s="15">
        <f t="shared" ca="1" si="49"/>
        <v>1.6619999999999999</v>
      </c>
      <c r="K121" s="12">
        <f t="shared" ca="1" si="38"/>
        <v>0.30328467153284666</v>
      </c>
      <c r="L121" s="13"/>
      <c r="M121" s="15">
        <f t="shared" ca="1" si="50"/>
        <v>0</v>
      </c>
      <c r="N121" s="19">
        <f t="shared" si="46"/>
        <v>36</v>
      </c>
      <c r="O121" s="15">
        <f t="shared" si="47"/>
        <v>5.48</v>
      </c>
      <c r="P121" s="15">
        <f t="shared" ca="1" si="51"/>
        <v>17.600000000000005</v>
      </c>
      <c r="Q121" s="15">
        <f t="shared" si="39"/>
        <v>2.2599999999999998</v>
      </c>
      <c r="R121" s="15">
        <f t="shared" si="40"/>
        <v>15</v>
      </c>
      <c r="S121" s="15">
        <f t="shared" ca="1" si="41"/>
        <v>0.74</v>
      </c>
      <c r="U121" s="251">
        <f t="shared" si="48"/>
        <v>0.5</v>
      </c>
      <c r="X121" s="79"/>
      <c r="Y121" s="79"/>
      <c r="Z121" s="79"/>
      <c r="AA121" s="79"/>
      <c r="AB121" s="79"/>
      <c r="AC121" s="79"/>
      <c r="AD121" s="79"/>
      <c r="AE121" s="79"/>
      <c r="AF121" s="79"/>
      <c r="AG121" s="79"/>
      <c r="AH121" s="79"/>
      <c r="AI121" s="79"/>
      <c r="AJ121" s="79"/>
      <c r="AK121" s="79"/>
      <c r="AL121" s="79"/>
      <c r="AM121" s="7"/>
      <c r="AN121" s="7"/>
      <c r="AO121" s="7"/>
      <c r="AP121" s="7"/>
      <c r="AQ121" s="7"/>
    </row>
    <row r="122" spans="1:43" x14ac:dyDescent="0.2">
      <c r="A122" s="60">
        <f t="shared" si="37"/>
        <v>40047</v>
      </c>
      <c r="B122" s="36">
        <v>83</v>
      </c>
      <c r="C122" s="61">
        <f t="shared" si="42"/>
        <v>16</v>
      </c>
      <c r="D122" s="11">
        <f t="shared" ca="1" si="43"/>
        <v>0.13</v>
      </c>
      <c r="E122" s="93">
        <f t="shared" si="44"/>
        <v>1</v>
      </c>
      <c r="F122" s="94">
        <f t="shared" si="45"/>
        <v>1</v>
      </c>
      <c r="G122" s="15">
        <f t="shared" ca="1" si="33"/>
        <v>0.13</v>
      </c>
      <c r="H122" s="26"/>
      <c r="I122" s="26"/>
      <c r="J122" s="15">
        <f t="shared" ca="1" si="49"/>
        <v>1.7919999999999998</v>
      </c>
      <c r="K122" s="12">
        <f t="shared" ca="1" si="38"/>
        <v>0.32700729927007294</v>
      </c>
      <c r="L122" s="13"/>
      <c r="M122" s="15">
        <f t="shared" ca="1" si="50"/>
        <v>0</v>
      </c>
      <c r="N122" s="19">
        <f t="shared" si="46"/>
        <v>36</v>
      </c>
      <c r="O122" s="15">
        <f t="shared" si="47"/>
        <v>5.48</v>
      </c>
      <c r="P122" s="15">
        <f t="shared" ca="1" si="51"/>
        <v>17.730000000000004</v>
      </c>
      <c r="Q122" s="15">
        <f t="shared" si="39"/>
        <v>2.2599999999999998</v>
      </c>
      <c r="R122" s="15">
        <f t="shared" si="40"/>
        <v>15</v>
      </c>
      <c r="S122" s="15">
        <f t="shared" ca="1" si="41"/>
        <v>0.74</v>
      </c>
      <c r="U122" s="251">
        <f t="shared" si="48"/>
        <v>0.5</v>
      </c>
      <c r="X122" s="79"/>
      <c r="Y122" s="79"/>
      <c r="Z122" s="79"/>
      <c r="AA122" s="79"/>
      <c r="AB122" s="79"/>
      <c r="AC122" s="79"/>
      <c r="AD122" s="79"/>
      <c r="AE122" s="79"/>
      <c r="AF122" s="79"/>
      <c r="AG122" s="79"/>
      <c r="AH122" s="79"/>
      <c r="AI122" s="79"/>
      <c r="AJ122" s="79"/>
      <c r="AK122" s="79"/>
      <c r="AL122" s="79"/>
      <c r="AM122" s="7"/>
      <c r="AN122" s="7"/>
      <c r="AO122" s="7"/>
      <c r="AP122" s="7"/>
      <c r="AQ122" s="7"/>
    </row>
    <row r="123" spans="1:43" x14ac:dyDescent="0.2">
      <c r="A123" s="60">
        <f t="shared" si="37"/>
        <v>40048</v>
      </c>
      <c r="B123" s="36">
        <v>81</v>
      </c>
      <c r="C123" s="61">
        <f t="shared" si="42"/>
        <v>17</v>
      </c>
      <c r="D123" s="11">
        <f t="shared" ca="1" si="43"/>
        <v>0.1</v>
      </c>
      <c r="E123" s="93">
        <f t="shared" si="44"/>
        <v>2</v>
      </c>
      <c r="F123" s="94">
        <f t="shared" si="45"/>
        <v>1</v>
      </c>
      <c r="G123" s="15">
        <f t="shared" ca="1" si="33"/>
        <v>0.1</v>
      </c>
      <c r="H123" s="26"/>
      <c r="I123" s="26"/>
      <c r="J123" s="15">
        <f t="shared" ca="1" si="49"/>
        <v>1.8919999999999999</v>
      </c>
      <c r="K123" s="12">
        <f t="shared" ca="1" si="38"/>
        <v>0.34525547445255472</v>
      </c>
      <c r="L123" s="13"/>
      <c r="M123" s="15">
        <f t="shared" ca="1" si="50"/>
        <v>0</v>
      </c>
      <c r="N123" s="19">
        <f t="shared" si="46"/>
        <v>36</v>
      </c>
      <c r="O123" s="15">
        <f t="shared" si="47"/>
        <v>5.48</v>
      </c>
      <c r="P123" s="15">
        <f t="shared" ca="1" si="51"/>
        <v>17.830000000000005</v>
      </c>
      <c r="Q123" s="15">
        <f t="shared" si="39"/>
        <v>2.2599999999999998</v>
      </c>
      <c r="R123" s="15">
        <f t="shared" si="40"/>
        <v>15</v>
      </c>
      <c r="S123" s="15">
        <f t="shared" ca="1" si="41"/>
        <v>0.74</v>
      </c>
      <c r="U123" s="251">
        <f t="shared" si="48"/>
        <v>0.5</v>
      </c>
      <c r="X123" s="79"/>
      <c r="Y123" s="79"/>
      <c r="Z123" s="79"/>
      <c r="AA123" s="79"/>
      <c r="AB123" s="79"/>
      <c r="AC123" s="79"/>
      <c r="AD123" s="79"/>
      <c r="AE123" s="79"/>
      <c r="AF123" s="79"/>
      <c r="AG123" s="79"/>
      <c r="AH123" s="79"/>
      <c r="AI123" s="79"/>
      <c r="AJ123" s="79"/>
      <c r="AK123" s="79"/>
      <c r="AL123" s="79"/>
      <c r="AM123" s="7"/>
      <c r="AN123" s="7"/>
      <c r="AO123" s="7"/>
      <c r="AP123" s="7"/>
      <c r="AQ123" s="7"/>
    </row>
    <row r="124" spans="1:43" x14ac:dyDescent="0.2">
      <c r="A124" s="60">
        <f t="shared" si="37"/>
        <v>40049</v>
      </c>
      <c r="B124" s="36">
        <v>79</v>
      </c>
      <c r="C124" s="61">
        <f t="shared" si="42"/>
        <v>17</v>
      </c>
      <c r="D124" s="11">
        <f t="shared" ca="1" si="43"/>
        <v>0.08</v>
      </c>
      <c r="E124" s="93">
        <f t="shared" si="44"/>
        <v>3</v>
      </c>
      <c r="F124" s="94">
        <f t="shared" si="45"/>
        <v>1</v>
      </c>
      <c r="G124" s="15">
        <f t="shared" ca="1" si="33"/>
        <v>0.08</v>
      </c>
      <c r="H124" s="26"/>
      <c r="I124" s="26"/>
      <c r="J124" s="15">
        <f t="shared" ca="1" si="49"/>
        <v>1.972</v>
      </c>
      <c r="K124" s="12">
        <f t="shared" ca="1" si="38"/>
        <v>0.35985401459854011</v>
      </c>
      <c r="L124" s="13"/>
      <c r="M124" s="15">
        <f t="shared" ca="1" si="50"/>
        <v>0</v>
      </c>
      <c r="N124" s="19">
        <f t="shared" si="46"/>
        <v>36</v>
      </c>
      <c r="O124" s="15">
        <f t="shared" si="47"/>
        <v>5.48</v>
      </c>
      <c r="P124" s="15">
        <f t="shared" ca="1" si="51"/>
        <v>17.910000000000004</v>
      </c>
      <c r="Q124" s="15">
        <f t="shared" si="39"/>
        <v>2.2599999999999998</v>
      </c>
      <c r="R124" s="15">
        <f t="shared" si="40"/>
        <v>15</v>
      </c>
      <c r="S124" s="15">
        <f t="shared" ca="1" si="41"/>
        <v>0.74</v>
      </c>
      <c r="U124" s="251">
        <f t="shared" si="48"/>
        <v>0.5</v>
      </c>
      <c r="X124" s="79"/>
      <c r="Y124" s="79"/>
      <c r="Z124" s="79"/>
      <c r="AA124" s="79"/>
      <c r="AB124" s="79"/>
      <c r="AC124" s="79"/>
      <c r="AD124" s="79"/>
      <c r="AE124" s="79"/>
      <c r="AF124" s="79"/>
      <c r="AG124" s="79"/>
      <c r="AH124" s="79"/>
      <c r="AI124" s="79"/>
      <c r="AJ124" s="79"/>
      <c r="AK124" s="79"/>
      <c r="AL124" s="79"/>
      <c r="AM124" s="7"/>
      <c r="AN124" s="7"/>
      <c r="AO124" s="7"/>
      <c r="AP124" s="7"/>
      <c r="AQ124" s="7"/>
    </row>
    <row r="125" spans="1:43" x14ac:dyDescent="0.2">
      <c r="A125" s="60">
        <f t="shared" si="37"/>
        <v>40050</v>
      </c>
      <c r="B125" s="36">
        <v>73</v>
      </c>
      <c r="C125" s="61">
        <f t="shared" si="42"/>
        <v>17</v>
      </c>
      <c r="D125" s="11">
        <f t="shared" ca="1" si="43"/>
        <v>0.08</v>
      </c>
      <c r="E125" s="93">
        <f t="shared" si="44"/>
        <v>4</v>
      </c>
      <c r="F125" s="94">
        <f t="shared" si="45"/>
        <v>1</v>
      </c>
      <c r="G125" s="15">
        <f t="shared" ca="1" si="33"/>
        <v>0.08</v>
      </c>
      <c r="H125" s="26"/>
      <c r="I125" s="26"/>
      <c r="J125" s="15">
        <f t="shared" ca="1" si="49"/>
        <v>2.052</v>
      </c>
      <c r="K125" s="12">
        <f t="shared" ca="1" si="38"/>
        <v>0.37445255474452555</v>
      </c>
      <c r="L125" s="13"/>
      <c r="M125" s="15">
        <f t="shared" ca="1" si="50"/>
        <v>0</v>
      </c>
      <c r="N125" s="19">
        <f t="shared" si="46"/>
        <v>36</v>
      </c>
      <c r="O125" s="15">
        <f t="shared" si="47"/>
        <v>5.48</v>
      </c>
      <c r="P125" s="15">
        <f t="shared" ca="1" si="51"/>
        <v>17.990000000000002</v>
      </c>
      <c r="Q125" s="15">
        <f t="shared" si="39"/>
        <v>2.2599999999999998</v>
      </c>
      <c r="R125" s="15">
        <f t="shared" si="40"/>
        <v>15</v>
      </c>
      <c r="S125" s="15">
        <f t="shared" ca="1" si="41"/>
        <v>0.74</v>
      </c>
      <c r="T125" s="7"/>
      <c r="U125" s="251">
        <f t="shared" si="48"/>
        <v>0.5</v>
      </c>
      <c r="X125" s="79"/>
      <c r="Y125" s="79"/>
      <c r="Z125" s="79"/>
      <c r="AA125" s="79"/>
      <c r="AB125" s="79"/>
      <c r="AC125" s="79"/>
      <c r="AD125" s="79"/>
      <c r="AE125" s="79"/>
      <c r="AF125" s="79"/>
      <c r="AG125" s="79"/>
      <c r="AH125" s="79"/>
      <c r="AI125" s="79"/>
      <c r="AJ125" s="79"/>
      <c r="AK125" s="79"/>
      <c r="AL125" s="79"/>
      <c r="AM125" s="7"/>
      <c r="AN125" s="7"/>
      <c r="AO125" s="7"/>
      <c r="AP125" s="7"/>
      <c r="AQ125" s="7"/>
    </row>
    <row r="126" spans="1:43" x14ac:dyDescent="0.2">
      <c r="A126" s="60">
        <f t="shared" si="37"/>
        <v>40051</v>
      </c>
      <c r="B126" s="36">
        <v>79</v>
      </c>
      <c r="C126" s="61">
        <f t="shared" si="42"/>
        <v>17</v>
      </c>
      <c r="D126" s="11">
        <f t="shared" ca="1" si="43"/>
        <v>0.08</v>
      </c>
      <c r="E126" s="93">
        <f t="shared" si="44"/>
        <v>5</v>
      </c>
      <c r="F126" s="94">
        <f t="shared" si="45"/>
        <v>1</v>
      </c>
      <c r="G126" s="15">
        <f t="shared" ca="1" si="33"/>
        <v>0.08</v>
      </c>
      <c r="H126" s="26"/>
      <c r="I126" s="26"/>
      <c r="J126" s="15">
        <f t="shared" ca="1" si="49"/>
        <v>2.1320000000000001</v>
      </c>
      <c r="K126" s="12">
        <f t="shared" ca="1" si="38"/>
        <v>0.38905109489051093</v>
      </c>
      <c r="L126" s="13"/>
      <c r="M126" s="15">
        <f t="shared" ca="1" si="50"/>
        <v>0</v>
      </c>
      <c r="N126" s="19">
        <f t="shared" si="46"/>
        <v>36</v>
      </c>
      <c r="O126" s="15">
        <f t="shared" si="47"/>
        <v>5.48</v>
      </c>
      <c r="P126" s="15">
        <f t="shared" ca="1" si="51"/>
        <v>18.07</v>
      </c>
      <c r="Q126" s="15">
        <f t="shared" si="39"/>
        <v>2.2599999999999998</v>
      </c>
      <c r="R126" s="15">
        <f t="shared" si="40"/>
        <v>15</v>
      </c>
      <c r="S126" s="15">
        <f t="shared" ca="1" si="41"/>
        <v>0.74</v>
      </c>
      <c r="T126" s="7"/>
      <c r="U126" s="251">
        <f t="shared" si="48"/>
        <v>0.5</v>
      </c>
      <c r="X126" s="79"/>
      <c r="Y126" s="79"/>
      <c r="Z126" s="79"/>
      <c r="AA126" s="79"/>
      <c r="AB126" s="79"/>
      <c r="AC126" s="79"/>
      <c r="AD126" s="79"/>
      <c r="AE126" s="79"/>
      <c r="AF126" s="79"/>
      <c r="AG126" s="79"/>
      <c r="AH126" s="79"/>
      <c r="AI126" s="79"/>
      <c r="AJ126" s="79"/>
      <c r="AK126" s="79"/>
      <c r="AL126" s="79"/>
      <c r="AM126" s="7"/>
      <c r="AN126" s="7"/>
      <c r="AO126" s="7"/>
      <c r="AP126" s="7"/>
      <c r="AQ126" s="7"/>
    </row>
    <row r="127" spans="1:43" x14ac:dyDescent="0.2">
      <c r="A127" s="60">
        <f t="shared" si="37"/>
        <v>40052</v>
      </c>
      <c r="B127" s="36">
        <v>81</v>
      </c>
      <c r="C127" s="61">
        <f t="shared" si="42"/>
        <v>17</v>
      </c>
      <c r="D127" s="11">
        <f t="shared" ca="1" si="43"/>
        <v>0.1</v>
      </c>
      <c r="E127" s="93">
        <f t="shared" si="44"/>
        <v>6</v>
      </c>
      <c r="F127" s="94">
        <f t="shared" si="45"/>
        <v>1</v>
      </c>
      <c r="G127" s="15">
        <f t="shared" ca="1" si="33"/>
        <v>0.1</v>
      </c>
      <c r="H127" s="26"/>
      <c r="I127" s="26"/>
      <c r="J127" s="15">
        <f t="shared" ca="1" si="49"/>
        <v>2.2320000000000002</v>
      </c>
      <c r="K127" s="12">
        <f t="shared" ca="1" si="38"/>
        <v>0.40729927007299271</v>
      </c>
      <c r="L127" s="13"/>
      <c r="M127" s="15">
        <f t="shared" ca="1" si="50"/>
        <v>0</v>
      </c>
      <c r="N127" s="19">
        <f t="shared" si="46"/>
        <v>36</v>
      </c>
      <c r="O127" s="15">
        <f t="shared" si="47"/>
        <v>5.48</v>
      </c>
      <c r="P127" s="15">
        <f t="shared" ca="1" si="51"/>
        <v>18.170000000000002</v>
      </c>
      <c r="Q127" s="15">
        <f t="shared" si="39"/>
        <v>2.2599999999999998</v>
      </c>
      <c r="R127" s="15">
        <f t="shared" si="40"/>
        <v>15</v>
      </c>
      <c r="S127" s="15">
        <f t="shared" ca="1" si="41"/>
        <v>0.74</v>
      </c>
      <c r="T127" s="7"/>
      <c r="U127" s="251">
        <f t="shared" si="48"/>
        <v>0.5</v>
      </c>
      <c r="X127" s="79"/>
      <c r="Y127" s="79"/>
      <c r="Z127" s="79"/>
      <c r="AA127" s="79"/>
      <c r="AB127" s="79"/>
      <c r="AC127" s="79"/>
      <c r="AD127" s="79"/>
      <c r="AE127" s="79"/>
      <c r="AF127" s="79"/>
      <c r="AG127" s="79"/>
      <c r="AH127" s="79"/>
      <c r="AI127" s="79"/>
      <c r="AJ127" s="79"/>
      <c r="AK127" s="79"/>
      <c r="AL127" s="79"/>
      <c r="AM127" s="7"/>
      <c r="AN127" s="7"/>
      <c r="AO127" s="7"/>
      <c r="AP127" s="7"/>
      <c r="AQ127" s="7"/>
    </row>
    <row r="128" spans="1:43" x14ac:dyDescent="0.2">
      <c r="A128" s="60">
        <f t="shared" si="37"/>
        <v>40053</v>
      </c>
      <c r="B128" s="36">
        <v>80</v>
      </c>
      <c r="C128" s="61">
        <f t="shared" si="42"/>
        <v>17</v>
      </c>
      <c r="D128" s="11">
        <f t="shared" ca="1" si="43"/>
        <v>0.1</v>
      </c>
      <c r="E128" s="93">
        <f t="shared" si="44"/>
        <v>7</v>
      </c>
      <c r="F128" s="94">
        <f t="shared" si="45"/>
        <v>1</v>
      </c>
      <c r="G128" s="15">
        <f t="shared" ca="1" si="33"/>
        <v>0.1</v>
      </c>
      <c r="H128" s="26"/>
      <c r="I128" s="26"/>
      <c r="J128" s="15">
        <f t="shared" ca="1" si="49"/>
        <v>2.3320000000000003</v>
      </c>
      <c r="K128" s="12">
        <f t="shared" ca="1" si="38"/>
        <v>0.4255474452554745</v>
      </c>
      <c r="L128" s="13"/>
      <c r="M128" s="15">
        <f t="shared" ca="1" si="50"/>
        <v>0</v>
      </c>
      <c r="N128" s="19">
        <f t="shared" si="46"/>
        <v>36</v>
      </c>
      <c r="O128" s="15">
        <f t="shared" si="47"/>
        <v>5.48</v>
      </c>
      <c r="P128" s="15">
        <f t="shared" ca="1" si="51"/>
        <v>18.270000000000003</v>
      </c>
      <c r="Q128" s="15">
        <f t="shared" si="39"/>
        <v>2.2599999999999998</v>
      </c>
      <c r="R128" s="15">
        <f t="shared" si="40"/>
        <v>15</v>
      </c>
      <c r="S128" s="15">
        <f t="shared" ca="1" si="41"/>
        <v>0.74</v>
      </c>
      <c r="T128" s="7"/>
      <c r="U128" s="251">
        <f t="shared" si="48"/>
        <v>0.5</v>
      </c>
      <c r="X128" s="79"/>
      <c r="Y128" s="79"/>
      <c r="Z128" s="79"/>
      <c r="AA128" s="79"/>
      <c r="AB128" s="79"/>
      <c r="AC128" s="79"/>
      <c r="AD128" s="79"/>
      <c r="AE128" s="79"/>
      <c r="AF128" s="79"/>
      <c r="AG128" s="79"/>
      <c r="AH128" s="79"/>
      <c r="AI128" s="79"/>
      <c r="AJ128" s="79"/>
      <c r="AK128" s="79"/>
      <c r="AL128" s="79"/>
      <c r="AM128" s="7"/>
      <c r="AN128" s="7"/>
      <c r="AO128" s="7"/>
      <c r="AP128" s="7"/>
      <c r="AQ128" s="7"/>
    </row>
    <row r="129" spans="1:43" x14ac:dyDescent="0.2">
      <c r="A129" s="60">
        <f t="shared" si="37"/>
        <v>40054</v>
      </c>
      <c r="B129" s="36">
        <v>75</v>
      </c>
      <c r="C129" s="61">
        <f t="shared" si="42"/>
        <v>17</v>
      </c>
      <c r="D129" s="11">
        <f t="shared" ca="1" si="43"/>
        <v>0.08</v>
      </c>
      <c r="E129" s="93">
        <f t="shared" si="44"/>
        <v>8</v>
      </c>
      <c r="F129" s="94">
        <f t="shared" si="45"/>
        <v>1</v>
      </c>
      <c r="G129" s="15">
        <f t="shared" ca="1" si="33"/>
        <v>0.08</v>
      </c>
      <c r="H129" s="26"/>
      <c r="I129" s="26"/>
      <c r="J129" s="15">
        <f t="shared" ca="1" si="49"/>
        <v>2.4120000000000004</v>
      </c>
      <c r="K129" s="12">
        <f t="shared" ca="1" si="38"/>
        <v>0.44014598540145988</v>
      </c>
      <c r="L129" s="13"/>
      <c r="M129" s="15">
        <f t="shared" ca="1" si="50"/>
        <v>0</v>
      </c>
      <c r="N129" s="19">
        <f t="shared" si="46"/>
        <v>36</v>
      </c>
      <c r="O129" s="15">
        <f t="shared" si="47"/>
        <v>5.48</v>
      </c>
      <c r="P129" s="15">
        <f t="shared" ca="1" si="51"/>
        <v>18.350000000000001</v>
      </c>
      <c r="Q129" s="15">
        <f t="shared" si="39"/>
        <v>2.2599999999999998</v>
      </c>
      <c r="R129" s="15">
        <f t="shared" si="40"/>
        <v>15</v>
      </c>
      <c r="S129" s="15">
        <f t="shared" ca="1" si="41"/>
        <v>0.74</v>
      </c>
      <c r="T129" s="7"/>
      <c r="U129" s="251">
        <f t="shared" si="48"/>
        <v>0.5</v>
      </c>
      <c r="X129" s="79"/>
      <c r="Y129" s="79"/>
      <c r="Z129" s="79"/>
      <c r="AA129" s="79"/>
      <c r="AB129" s="79"/>
      <c r="AC129" s="79"/>
      <c r="AD129" s="79"/>
      <c r="AE129" s="79"/>
      <c r="AF129" s="79"/>
      <c r="AG129" s="79"/>
      <c r="AH129" s="79"/>
      <c r="AI129" s="79"/>
      <c r="AJ129" s="79"/>
      <c r="AK129" s="79"/>
      <c r="AL129" s="79"/>
      <c r="AM129" s="7"/>
      <c r="AN129" s="7"/>
      <c r="AO129" s="7"/>
      <c r="AP129" s="7"/>
      <c r="AQ129" s="7"/>
    </row>
    <row r="130" spans="1:43" x14ac:dyDescent="0.2">
      <c r="A130" s="60">
        <f t="shared" si="37"/>
        <v>40055</v>
      </c>
      <c r="B130" s="36">
        <v>80</v>
      </c>
      <c r="C130" s="61">
        <f t="shared" si="42"/>
        <v>18</v>
      </c>
      <c r="D130" s="11">
        <f t="shared" ca="1" si="43"/>
        <v>0</v>
      </c>
      <c r="E130" s="93">
        <f t="shared" si="44"/>
        <v>9</v>
      </c>
      <c r="F130" s="94">
        <f t="shared" si="45"/>
        <v>1</v>
      </c>
      <c r="G130" s="15">
        <f t="shared" ca="1" si="33"/>
        <v>0</v>
      </c>
      <c r="H130" s="26"/>
      <c r="I130" s="26"/>
      <c r="J130" s="15">
        <f t="shared" ca="1" si="49"/>
        <v>2.4120000000000004</v>
      </c>
      <c r="K130" s="12">
        <f t="shared" ca="1" si="38"/>
        <v>0.44014598540145988</v>
      </c>
      <c r="L130" s="13"/>
      <c r="M130" s="15">
        <f t="shared" ca="1" si="50"/>
        <v>0</v>
      </c>
      <c r="N130" s="19">
        <f t="shared" si="46"/>
        <v>36</v>
      </c>
      <c r="O130" s="15">
        <f t="shared" si="47"/>
        <v>5.48</v>
      </c>
      <c r="P130" s="15">
        <f t="shared" ca="1" si="51"/>
        <v>18.350000000000001</v>
      </c>
      <c r="Q130" s="15">
        <f t="shared" si="39"/>
        <v>2.2599999999999998</v>
      </c>
      <c r="R130" s="15">
        <f t="shared" si="40"/>
        <v>15</v>
      </c>
      <c r="S130" s="15">
        <f t="shared" ca="1" si="41"/>
        <v>0.74</v>
      </c>
      <c r="T130" s="7"/>
      <c r="U130" s="251">
        <f t="shared" si="48"/>
        <v>0.5</v>
      </c>
      <c r="X130" s="79"/>
      <c r="Y130" s="79"/>
      <c r="Z130" s="79"/>
      <c r="AA130" s="79"/>
      <c r="AB130" s="79"/>
      <c r="AC130" s="79"/>
      <c r="AD130" s="79"/>
      <c r="AE130" s="79"/>
      <c r="AF130" s="79"/>
      <c r="AG130" s="79"/>
      <c r="AH130" s="79"/>
      <c r="AI130" s="79"/>
      <c r="AJ130" s="79"/>
      <c r="AK130" s="79"/>
      <c r="AL130" s="79"/>
      <c r="AM130" s="7"/>
      <c r="AN130" s="7"/>
      <c r="AO130" s="7"/>
      <c r="AP130" s="7"/>
      <c r="AQ130" s="7"/>
    </row>
    <row r="131" spans="1:43" x14ac:dyDescent="0.2">
      <c r="A131" s="60">
        <f t="shared" si="37"/>
        <v>40056</v>
      </c>
      <c r="B131" s="36">
        <v>79</v>
      </c>
      <c r="C131" s="61">
        <f t="shared" si="42"/>
        <v>18</v>
      </c>
      <c r="D131" s="11">
        <f t="shared" ca="1" si="43"/>
        <v>0</v>
      </c>
      <c r="E131" s="93">
        <f t="shared" si="44"/>
        <v>10</v>
      </c>
      <c r="F131" s="94">
        <f t="shared" si="45"/>
        <v>1</v>
      </c>
      <c r="G131" s="15">
        <f t="shared" ca="1" si="33"/>
        <v>0</v>
      </c>
      <c r="H131" s="26"/>
      <c r="I131" s="26"/>
      <c r="J131" s="15">
        <f t="shared" ca="1" si="49"/>
        <v>2.4120000000000004</v>
      </c>
      <c r="K131" s="12">
        <f t="shared" ca="1" si="38"/>
        <v>0.44014598540145988</v>
      </c>
      <c r="L131" s="13"/>
      <c r="M131" s="15">
        <f t="shared" ca="1" si="50"/>
        <v>0</v>
      </c>
      <c r="N131" s="19">
        <f t="shared" si="46"/>
        <v>36</v>
      </c>
      <c r="O131" s="15">
        <f t="shared" si="47"/>
        <v>5.48</v>
      </c>
      <c r="P131" s="15">
        <f t="shared" ca="1" si="51"/>
        <v>18.350000000000001</v>
      </c>
      <c r="Q131" s="15">
        <f t="shared" si="39"/>
        <v>2.2599999999999998</v>
      </c>
      <c r="R131" s="15">
        <f t="shared" si="40"/>
        <v>15</v>
      </c>
      <c r="S131" s="15">
        <f t="shared" ca="1" si="41"/>
        <v>0.74</v>
      </c>
      <c r="T131" s="7"/>
      <c r="U131" s="251">
        <f t="shared" si="48"/>
        <v>0.5</v>
      </c>
      <c r="X131" s="79"/>
      <c r="Y131" s="79"/>
      <c r="Z131" s="79"/>
      <c r="AA131" s="79"/>
      <c r="AB131" s="79"/>
      <c r="AC131" s="79"/>
      <c r="AD131" s="79"/>
      <c r="AE131" s="79"/>
      <c r="AF131" s="79"/>
      <c r="AG131" s="79"/>
      <c r="AH131" s="79"/>
      <c r="AI131" s="79"/>
      <c r="AJ131" s="79"/>
      <c r="AK131" s="79"/>
      <c r="AL131" s="79"/>
      <c r="AM131" s="7"/>
      <c r="AN131" s="7"/>
      <c r="AO131" s="7"/>
      <c r="AP131" s="7"/>
      <c r="AQ131" s="7"/>
    </row>
    <row r="132" spans="1:43" x14ac:dyDescent="0.2">
      <c r="A132" s="60">
        <f t="shared" si="37"/>
        <v>40057</v>
      </c>
      <c r="B132" s="36">
        <v>73</v>
      </c>
      <c r="C132" s="61">
        <f t="shared" si="42"/>
        <v>18</v>
      </c>
      <c r="D132" s="11">
        <f t="shared" ca="1" si="43"/>
        <v>0</v>
      </c>
      <c r="E132" s="93">
        <f t="shared" si="44"/>
        <v>11</v>
      </c>
      <c r="F132" s="94">
        <f t="shared" si="45"/>
        <v>1</v>
      </c>
      <c r="G132" s="15">
        <f t="shared" ca="1" si="33"/>
        <v>0</v>
      </c>
      <c r="H132" s="26"/>
      <c r="I132" s="26"/>
      <c r="J132" s="15">
        <f t="shared" ca="1" si="49"/>
        <v>2.4120000000000004</v>
      </c>
      <c r="K132" s="12">
        <f t="shared" ca="1" si="38"/>
        <v>0.44014598540145988</v>
      </c>
      <c r="L132" s="13"/>
      <c r="M132" s="15">
        <f t="shared" ca="1" si="50"/>
        <v>0</v>
      </c>
      <c r="N132" s="19">
        <f t="shared" si="46"/>
        <v>36</v>
      </c>
      <c r="O132" s="15">
        <f t="shared" si="47"/>
        <v>5.48</v>
      </c>
      <c r="P132" s="15">
        <f t="shared" ca="1" si="51"/>
        <v>18.350000000000001</v>
      </c>
      <c r="Q132" s="15">
        <f t="shared" si="39"/>
        <v>2.2599999999999998</v>
      </c>
      <c r="R132" s="15">
        <f t="shared" si="40"/>
        <v>15</v>
      </c>
      <c r="S132" s="15">
        <f t="shared" ca="1" si="41"/>
        <v>0.74</v>
      </c>
      <c r="T132" s="7"/>
      <c r="U132" s="251">
        <f t="shared" si="48"/>
        <v>0.5</v>
      </c>
      <c r="X132" s="79"/>
      <c r="Y132" s="79"/>
      <c r="Z132" s="79"/>
      <c r="AA132" s="79"/>
      <c r="AB132" s="79"/>
      <c r="AC132" s="79"/>
      <c r="AD132" s="79"/>
      <c r="AE132" s="79"/>
      <c r="AF132" s="79"/>
      <c r="AG132" s="79"/>
      <c r="AH132" s="79"/>
      <c r="AI132" s="79"/>
      <c r="AJ132" s="79"/>
      <c r="AK132" s="79"/>
      <c r="AL132" s="79"/>
      <c r="AM132" s="7"/>
      <c r="AN132" s="7"/>
      <c r="AO132" s="7"/>
      <c r="AP132" s="7"/>
      <c r="AQ132" s="7"/>
    </row>
    <row r="133" spans="1:43" x14ac:dyDescent="0.2">
      <c r="A133" s="60">
        <f t="shared" si="37"/>
        <v>40058</v>
      </c>
      <c r="B133" s="36">
        <v>70</v>
      </c>
      <c r="C133" s="61">
        <f t="shared" si="42"/>
        <v>18</v>
      </c>
      <c r="D133" s="11">
        <f t="shared" ca="1" si="43"/>
        <v>0</v>
      </c>
      <c r="E133" s="93">
        <f t="shared" si="44"/>
        <v>12</v>
      </c>
      <c r="F133" s="94">
        <f t="shared" si="45"/>
        <v>1</v>
      </c>
      <c r="G133" s="15">
        <f t="shared" ca="1" si="33"/>
        <v>0</v>
      </c>
      <c r="H133" s="26"/>
      <c r="I133" s="26"/>
      <c r="J133" s="15">
        <f t="shared" ca="1" si="49"/>
        <v>2.4120000000000004</v>
      </c>
      <c r="K133" s="12">
        <f t="shared" ca="1" si="38"/>
        <v>0.44014598540145988</v>
      </c>
      <c r="L133" s="13"/>
      <c r="M133" s="15">
        <f t="shared" ca="1" si="50"/>
        <v>0</v>
      </c>
      <c r="N133" s="19">
        <f t="shared" si="46"/>
        <v>36</v>
      </c>
      <c r="O133" s="15">
        <f t="shared" si="47"/>
        <v>5.48</v>
      </c>
      <c r="P133" s="15">
        <f t="shared" ca="1" si="51"/>
        <v>18.350000000000001</v>
      </c>
      <c r="Q133" s="15">
        <f t="shared" si="39"/>
        <v>2.2599999999999998</v>
      </c>
      <c r="R133" s="15">
        <f t="shared" si="40"/>
        <v>15</v>
      </c>
      <c r="S133" s="15">
        <f t="shared" ca="1" si="41"/>
        <v>0.74</v>
      </c>
      <c r="T133" s="7"/>
      <c r="U133" s="251">
        <f t="shared" si="48"/>
        <v>0.5</v>
      </c>
      <c r="X133" s="79"/>
      <c r="Y133" s="79"/>
      <c r="Z133" s="79"/>
      <c r="AA133" s="79"/>
      <c r="AB133" s="79"/>
      <c r="AC133" s="79"/>
      <c r="AD133" s="79"/>
      <c r="AE133" s="79"/>
      <c r="AF133" s="79"/>
      <c r="AG133" s="79"/>
      <c r="AH133" s="79"/>
      <c r="AI133" s="79"/>
      <c r="AJ133" s="79"/>
      <c r="AK133" s="79"/>
      <c r="AL133" s="79"/>
      <c r="AM133" s="7"/>
      <c r="AN133" s="7"/>
      <c r="AO133" s="7"/>
      <c r="AP133" s="7"/>
      <c r="AQ133" s="7"/>
    </row>
    <row r="134" spans="1:43" x14ac:dyDescent="0.2">
      <c r="A134" s="60">
        <f t="shared" si="37"/>
        <v>40059</v>
      </c>
      <c r="B134" s="36">
        <v>72</v>
      </c>
      <c r="C134" s="61">
        <f t="shared" si="42"/>
        <v>18</v>
      </c>
      <c r="D134" s="11">
        <f t="shared" ca="1" si="43"/>
        <v>0</v>
      </c>
      <c r="E134" s="93">
        <f t="shared" si="44"/>
        <v>13</v>
      </c>
      <c r="F134" s="94">
        <f t="shared" si="45"/>
        <v>1</v>
      </c>
      <c r="G134" s="15">
        <f t="shared" ca="1" si="33"/>
        <v>0</v>
      </c>
      <c r="H134" s="26"/>
      <c r="I134" s="26"/>
      <c r="J134" s="15">
        <f t="shared" ca="1" si="49"/>
        <v>2.4120000000000004</v>
      </c>
      <c r="K134" s="12">
        <f t="shared" ca="1" si="38"/>
        <v>0.44014598540145988</v>
      </c>
      <c r="L134" s="13"/>
      <c r="M134" s="15">
        <f t="shared" ca="1" si="50"/>
        <v>0</v>
      </c>
      <c r="N134" s="19">
        <f t="shared" si="46"/>
        <v>36</v>
      </c>
      <c r="O134" s="15">
        <f t="shared" si="47"/>
        <v>5.48</v>
      </c>
      <c r="P134" s="15">
        <f t="shared" ca="1" si="51"/>
        <v>18.350000000000001</v>
      </c>
      <c r="Q134" s="15">
        <f t="shared" si="39"/>
        <v>2.2599999999999998</v>
      </c>
      <c r="R134" s="15">
        <f t="shared" si="40"/>
        <v>15</v>
      </c>
      <c r="S134" s="15">
        <f t="shared" ca="1" si="41"/>
        <v>0.74</v>
      </c>
      <c r="T134" s="7"/>
      <c r="U134" s="251">
        <f t="shared" si="48"/>
        <v>0.5</v>
      </c>
      <c r="X134" s="79"/>
      <c r="Y134" s="79"/>
      <c r="Z134" s="79"/>
      <c r="AA134" s="79"/>
      <c r="AB134" s="79"/>
      <c r="AC134" s="79"/>
      <c r="AD134" s="79"/>
      <c r="AE134" s="79"/>
      <c r="AF134" s="79"/>
      <c r="AG134" s="79"/>
      <c r="AH134" s="79"/>
      <c r="AI134" s="79"/>
      <c r="AJ134" s="79"/>
      <c r="AK134" s="79"/>
      <c r="AL134" s="79"/>
      <c r="AM134" s="7"/>
      <c r="AN134" s="7"/>
      <c r="AO134" s="7"/>
      <c r="AP134" s="7"/>
      <c r="AQ134" s="7"/>
    </row>
    <row r="135" spans="1:43" x14ac:dyDescent="0.2">
      <c r="A135" s="60">
        <f t="shared" si="37"/>
        <v>40060</v>
      </c>
      <c r="B135" s="36">
        <v>76</v>
      </c>
      <c r="C135" s="61">
        <f t="shared" si="42"/>
        <v>18</v>
      </c>
      <c r="D135" s="11">
        <f t="shared" ca="1" si="43"/>
        <v>0</v>
      </c>
      <c r="E135" s="93">
        <f t="shared" si="44"/>
        <v>14</v>
      </c>
      <c r="F135" s="94">
        <f t="shared" si="45"/>
        <v>1</v>
      </c>
      <c r="G135" s="15">
        <f t="shared" ca="1" si="33"/>
        <v>0</v>
      </c>
      <c r="H135" s="26"/>
      <c r="I135" s="26"/>
      <c r="J135" s="15">
        <f t="shared" ca="1" si="49"/>
        <v>2.4120000000000004</v>
      </c>
      <c r="K135" s="12">
        <f t="shared" ca="1" si="38"/>
        <v>0.44014598540145988</v>
      </c>
      <c r="L135" s="13"/>
      <c r="M135" s="15">
        <f t="shared" ca="1" si="50"/>
        <v>0</v>
      </c>
      <c r="N135" s="19">
        <f t="shared" si="46"/>
        <v>36</v>
      </c>
      <c r="O135" s="15">
        <f t="shared" si="47"/>
        <v>5.48</v>
      </c>
      <c r="P135" s="15">
        <f t="shared" ca="1" si="51"/>
        <v>18.350000000000001</v>
      </c>
      <c r="Q135" s="15">
        <f t="shared" si="39"/>
        <v>2.2599999999999998</v>
      </c>
      <c r="R135" s="15">
        <f t="shared" si="40"/>
        <v>15</v>
      </c>
      <c r="S135" s="15">
        <f t="shared" ca="1" si="41"/>
        <v>0.74</v>
      </c>
      <c r="T135" s="7"/>
      <c r="U135" s="251">
        <f t="shared" si="48"/>
        <v>0.5</v>
      </c>
      <c r="X135" s="79"/>
      <c r="Y135" s="79"/>
      <c r="Z135" s="79"/>
      <c r="AA135" s="79"/>
      <c r="AB135" s="79"/>
      <c r="AC135" s="79"/>
      <c r="AD135" s="79"/>
      <c r="AE135" s="79"/>
      <c r="AF135" s="79"/>
      <c r="AG135" s="79"/>
      <c r="AH135" s="79"/>
      <c r="AI135" s="79"/>
      <c r="AJ135" s="79"/>
      <c r="AK135" s="79"/>
      <c r="AL135" s="79"/>
      <c r="AM135" s="7"/>
      <c r="AN135" s="7"/>
      <c r="AO135" s="7"/>
      <c r="AP135" s="7"/>
      <c r="AQ135" s="7"/>
    </row>
    <row r="136" spans="1:43" x14ac:dyDescent="0.2">
      <c r="A136" s="60">
        <f t="shared" si="37"/>
        <v>40061</v>
      </c>
      <c r="B136" s="36">
        <v>75</v>
      </c>
      <c r="C136" s="61">
        <f t="shared" ref="C136:C161" si="52">IF(A136&lt;Emergence,0,INT((A136-Emergence)/7)+1)</f>
        <v>18</v>
      </c>
      <c r="D136" s="11">
        <f t="shared" ref="D136:D161" ca="1" si="53">IF(C136&gt;0,IF(K135&lt;=SWDPcritical,1,((1-K135)/(1-SWDPcritical)))*VLOOKUP(B136,INDIRECT(Crop),C136+1),0)</f>
        <v>0</v>
      </c>
      <c r="E136" s="93">
        <f t="shared" ref="E136:E161" si="54">IF(A136&lt;Alfalfa_Cut_1,"Uncut",A136-INDEX(Alfalfa_Cuts,1,MATCH(A136,Alfalfa_Cuts,1)))</f>
        <v>15</v>
      </c>
      <c r="F136" s="94">
        <f t="shared" ref="F136:F161" si="55">IF(AND(Crop="Alfalfa",AND(E136&gt;=0,E136&lt;=tacr)),((1-Kacr0)*(E136/tacr)+Kacr0),1)</f>
        <v>1</v>
      </c>
      <c r="G136" s="15">
        <f t="shared" ca="1" si="33"/>
        <v>0</v>
      </c>
      <c r="H136" s="26"/>
      <c r="I136" s="26"/>
      <c r="J136" s="15">
        <f t="shared" ca="1" si="49"/>
        <v>2.4120000000000004</v>
      </c>
      <c r="K136" s="12">
        <f t="shared" ca="1" si="38"/>
        <v>0.44014598540145988</v>
      </c>
      <c r="L136" s="13"/>
      <c r="M136" s="15">
        <f t="shared" ca="1" si="50"/>
        <v>0</v>
      </c>
      <c r="N136" s="19">
        <f t="shared" ref="N136:N161" si="56">IF(VLOOKUP(Crop,CropInfo,4,FALSE)=1,VLOOKUP(Crop,CropInfo,3,FALSE),IF(A136&lt;=Emergence,RZinitial,IF(AND(A136&gt;Emergence,C136&lt;VLOOKUP(Crop,CropInfo,4,FALSE)),N135+(VLOOKUP(Crop,CropInfo,3,FALSE)-RZinitial)/((VLOOKUP(Crop,CropInfo,4,FALSE)-1)*7),VLOOKUP(Crop,CropInfo,3,FALSE))))</f>
        <v>36</v>
      </c>
      <c r="O136" s="15">
        <f t="shared" ref="O136:O161" si="57">IF(N136=MAX(Zbj),VLOOKUP(N136,AWHCsite,6),((N136-VLOOKUP((MATCH(N136,Zbj,1)-1),SoilProp,3))/(VLOOKUP(MATCH(N136,Zbj,1),SoilProp,3)-VLOOKUP((MATCH(N136,Zbj,1)-1),SoilProp,3)))*(VLOOKUP(MATCH(N136,Zbj,1),SoilProp,8)-VLOOKUP((MATCH(N136,Zbj,1)-1),SoilProp,8))+VLOOKUP((MATCH(N136,Zbj,1)-1),SoilProp,8))</f>
        <v>5.48</v>
      </c>
      <c r="P136" s="15">
        <f t="shared" ca="1" si="51"/>
        <v>18.350000000000001</v>
      </c>
      <c r="Q136" s="15">
        <f t="shared" si="39"/>
        <v>2.2599999999999998</v>
      </c>
      <c r="R136" s="15">
        <f t="shared" si="40"/>
        <v>15</v>
      </c>
      <c r="S136" s="15">
        <f t="shared" ca="1" si="41"/>
        <v>0.74</v>
      </c>
      <c r="T136" s="7"/>
      <c r="U136" s="251">
        <f t="shared" ref="U136:U161" si="58">MAD</f>
        <v>0.5</v>
      </c>
      <c r="X136" s="79"/>
      <c r="Y136" s="79"/>
      <c r="Z136" s="79"/>
      <c r="AA136" s="79"/>
      <c r="AB136" s="79"/>
      <c r="AC136" s="79"/>
      <c r="AD136" s="79"/>
      <c r="AE136" s="79"/>
      <c r="AF136" s="79"/>
      <c r="AG136" s="79"/>
      <c r="AH136" s="79"/>
      <c r="AI136" s="79"/>
      <c r="AJ136" s="79"/>
      <c r="AK136" s="79"/>
      <c r="AL136" s="79"/>
      <c r="AM136" s="7"/>
      <c r="AN136" s="7"/>
      <c r="AO136" s="7"/>
      <c r="AP136" s="7"/>
      <c r="AQ136" s="7"/>
    </row>
    <row r="137" spans="1:43" x14ac:dyDescent="0.2">
      <c r="A137" s="60">
        <f t="shared" si="37"/>
        <v>40062</v>
      </c>
      <c r="B137" s="36">
        <v>83</v>
      </c>
      <c r="C137" s="61">
        <f t="shared" si="52"/>
        <v>19</v>
      </c>
      <c r="D137" s="11">
        <f t="shared" ca="1" si="53"/>
        <v>0</v>
      </c>
      <c r="E137" s="93">
        <f t="shared" si="54"/>
        <v>16</v>
      </c>
      <c r="F137" s="94">
        <f t="shared" si="55"/>
        <v>1</v>
      </c>
      <c r="G137" s="15">
        <f t="shared" ref="G137:G161" ca="1" si="59">D137*F137</f>
        <v>0</v>
      </c>
      <c r="H137" s="26"/>
      <c r="I137" s="26"/>
      <c r="J137" s="15">
        <f t="shared" ref="J137:J161" ca="1" si="60">IF(L137&lt;&gt;"",L137*O137,J136+IF(Crop="Alfalfa",G137,D137)+M137-H137-I137)</f>
        <v>2.4120000000000004</v>
      </c>
      <c r="K137" s="12">
        <f t="shared" ca="1" si="38"/>
        <v>0.44014598540145988</v>
      </c>
      <c r="L137" s="13"/>
      <c r="M137" s="15">
        <f t="shared" ref="M137:M161" ca="1" si="61">IF((J136+IF(Crop="Alfalfa",G137,D137)-H137-I137)&lt;0,-J136-IF(Crop="Alfalfa",G137,D137)+H137+I137,0)</f>
        <v>0</v>
      </c>
      <c r="N137" s="19">
        <f t="shared" si="56"/>
        <v>36</v>
      </c>
      <c r="O137" s="15">
        <f t="shared" si="57"/>
        <v>5.48</v>
      </c>
      <c r="P137" s="15">
        <f t="shared" ref="P137:P161" ca="1" si="62">P136+IF(Crop="Alfalfa",G137,D137)</f>
        <v>18.350000000000001</v>
      </c>
      <c r="Q137" s="15">
        <f t="shared" si="39"/>
        <v>2.2599999999999998</v>
      </c>
      <c r="R137" s="15">
        <f t="shared" si="40"/>
        <v>15</v>
      </c>
      <c r="S137" s="15">
        <f t="shared" ca="1" si="41"/>
        <v>0.74</v>
      </c>
      <c r="T137" s="7"/>
      <c r="U137" s="251">
        <f t="shared" si="58"/>
        <v>0.5</v>
      </c>
      <c r="X137" s="79"/>
      <c r="Y137" s="79"/>
      <c r="Z137" s="79"/>
      <c r="AA137" s="79"/>
      <c r="AB137" s="79"/>
      <c r="AC137" s="79"/>
      <c r="AD137" s="79"/>
      <c r="AE137" s="79"/>
      <c r="AF137" s="79"/>
      <c r="AG137" s="79"/>
      <c r="AH137" s="79"/>
      <c r="AI137" s="79"/>
      <c r="AJ137" s="79"/>
      <c r="AK137" s="79"/>
      <c r="AL137" s="79"/>
      <c r="AM137" s="7"/>
      <c r="AN137" s="7"/>
      <c r="AO137" s="7"/>
      <c r="AP137" s="7"/>
      <c r="AQ137" s="7"/>
    </row>
    <row r="138" spans="1:43" x14ac:dyDescent="0.2">
      <c r="A138" s="60">
        <f t="shared" ref="A138:A159" si="63">A137+1</f>
        <v>40063</v>
      </c>
      <c r="B138" s="36">
        <v>81</v>
      </c>
      <c r="C138" s="61">
        <f t="shared" si="52"/>
        <v>19</v>
      </c>
      <c r="D138" s="11">
        <f t="shared" ca="1" si="53"/>
        <v>0</v>
      </c>
      <c r="E138" s="93">
        <f t="shared" si="54"/>
        <v>17</v>
      </c>
      <c r="F138" s="94">
        <f t="shared" si="55"/>
        <v>1</v>
      </c>
      <c r="G138" s="15">
        <f t="shared" ca="1" si="59"/>
        <v>0</v>
      </c>
      <c r="H138" s="26"/>
      <c r="I138" s="26"/>
      <c r="J138" s="15">
        <f t="shared" ca="1" si="60"/>
        <v>2.4120000000000004</v>
      </c>
      <c r="K138" s="12">
        <f t="shared" ref="K138:K159" ca="1" si="64">J138/O138</f>
        <v>0.44014598540145988</v>
      </c>
      <c r="L138" s="13"/>
      <c r="M138" s="15">
        <f t="shared" ca="1" si="61"/>
        <v>0</v>
      </c>
      <c r="N138" s="19">
        <f t="shared" si="56"/>
        <v>36</v>
      </c>
      <c r="O138" s="15">
        <f t="shared" si="57"/>
        <v>5.48</v>
      </c>
      <c r="P138" s="15">
        <f t="shared" ca="1" si="62"/>
        <v>18.350000000000001</v>
      </c>
      <c r="Q138" s="15">
        <f t="shared" ref="Q138:Q161" si="65">Q137+H138</f>
        <v>2.2599999999999998</v>
      </c>
      <c r="R138" s="15">
        <f t="shared" ref="R138:R161" si="66">R137+I138</f>
        <v>15</v>
      </c>
      <c r="S138" s="15">
        <f t="shared" ref="S138:S161" ca="1" si="67">S137+M138</f>
        <v>0.74</v>
      </c>
      <c r="T138" s="7"/>
      <c r="U138" s="251">
        <f t="shared" si="58"/>
        <v>0.5</v>
      </c>
      <c r="X138" s="79"/>
      <c r="Y138" s="79"/>
      <c r="Z138" s="79"/>
      <c r="AA138" s="79"/>
      <c r="AB138" s="79"/>
      <c r="AC138" s="79"/>
      <c r="AD138" s="79"/>
      <c r="AE138" s="79"/>
      <c r="AF138" s="79"/>
      <c r="AG138" s="79"/>
      <c r="AH138" s="79"/>
      <c r="AI138" s="79"/>
      <c r="AJ138" s="79"/>
      <c r="AK138" s="79"/>
      <c r="AL138" s="79"/>
      <c r="AM138" s="7"/>
      <c r="AN138" s="7"/>
      <c r="AO138" s="7"/>
      <c r="AP138" s="7"/>
      <c r="AQ138" s="7"/>
    </row>
    <row r="139" spans="1:43" x14ac:dyDescent="0.2">
      <c r="A139" s="60">
        <f t="shared" si="63"/>
        <v>40064</v>
      </c>
      <c r="B139" s="36">
        <v>67</v>
      </c>
      <c r="C139" s="61">
        <f t="shared" si="52"/>
        <v>19</v>
      </c>
      <c r="D139" s="11">
        <f t="shared" ca="1" si="53"/>
        <v>0</v>
      </c>
      <c r="E139" s="93">
        <f t="shared" si="54"/>
        <v>18</v>
      </c>
      <c r="F139" s="94">
        <f t="shared" si="55"/>
        <v>1</v>
      </c>
      <c r="G139" s="15">
        <f t="shared" ca="1" si="59"/>
        <v>0</v>
      </c>
      <c r="H139" s="26"/>
      <c r="I139" s="26"/>
      <c r="J139" s="15">
        <f t="shared" ca="1" si="60"/>
        <v>2.4120000000000004</v>
      </c>
      <c r="K139" s="12">
        <f t="shared" ca="1" si="64"/>
        <v>0.44014598540145988</v>
      </c>
      <c r="L139" s="13"/>
      <c r="M139" s="15">
        <f t="shared" ca="1" si="61"/>
        <v>0</v>
      </c>
      <c r="N139" s="19">
        <f t="shared" si="56"/>
        <v>36</v>
      </c>
      <c r="O139" s="15">
        <f t="shared" si="57"/>
        <v>5.48</v>
      </c>
      <c r="P139" s="15">
        <f t="shared" ca="1" si="62"/>
        <v>18.350000000000001</v>
      </c>
      <c r="Q139" s="15">
        <f t="shared" si="65"/>
        <v>2.2599999999999998</v>
      </c>
      <c r="R139" s="15">
        <f t="shared" si="66"/>
        <v>15</v>
      </c>
      <c r="S139" s="15">
        <f t="shared" ca="1" si="67"/>
        <v>0.74</v>
      </c>
      <c r="T139" s="7"/>
      <c r="U139" s="251">
        <f t="shared" si="58"/>
        <v>0.5</v>
      </c>
      <c r="X139" s="79"/>
      <c r="Y139" s="79"/>
      <c r="Z139" s="79"/>
      <c r="AA139" s="79"/>
      <c r="AB139" s="79"/>
      <c r="AC139" s="79"/>
      <c r="AD139" s="79"/>
      <c r="AE139" s="79"/>
      <c r="AF139" s="79"/>
      <c r="AG139" s="79"/>
      <c r="AH139" s="79"/>
      <c r="AI139" s="79"/>
      <c r="AJ139" s="79"/>
      <c r="AK139" s="79"/>
      <c r="AL139" s="79"/>
      <c r="AM139" s="7"/>
      <c r="AN139" s="7"/>
      <c r="AO139" s="7"/>
      <c r="AP139" s="7"/>
      <c r="AQ139" s="7"/>
    </row>
    <row r="140" spans="1:43" x14ac:dyDescent="0.2">
      <c r="A140" s="60">
        <f t="shared" si="63"/>
        <v>40065</v>
      </c>
      <c r="B140" s="36">
        <v>67</v>
      </c>
      <c r="C140" s="61">
        <f t="shared" si="52"/>
        <v>19</v>
      </c>
      <c r="D140" s="11">
        <f t="shared" ca="1" si="53"/>
        <v>0</v>
      </c>
      <c r="E140" s="93">
        <f t="shared" si="54"/>
        <v>19</v>
      </c>
      <c r="F140" s="94">
        <f t="shared" si="55"/>
        <v>1</v>
      </c>
      <c r="G140" s="15">
        <f t="shared" ca="1" si="59"/>
        <v>0</v>
      </c>
      <c r="H140" s="26"/>
      <c r="I140" s="26"/>
      <c r="J140" s="15">
        <f t="shared" ca="1" si="60"/>
        <v>2.4120000000000004</v>
      </c>
      <c r="K140" s="12">
        <f t="shared" ca="1" si="64"/>
        <v>0.44014598540145988</v>
      </c>
      <c r="L140" s="13"/>
      <c r="M140" s="15">
        <f t="shared" ca="1" si="61"/>
        <v>0</v>
      </c>
      <c r="N140" s="19">
        <f t="shared" si="56"/>
        <v>36</v>
      </c>
      <c r="O140" s="15">
        <f t="shared" si="57"/>
        <v>5.48</v>
      </c>
      <c r="P140" s="15">
        <f t="shared" ca="1" si="62"/>
        <v>18.350000000000001</v>
      </c>
      <c r="Q140" s="15">
        <f t="shared" si="65"/>
        <v>2.2599999999999998</v>
      </c>
      <c r="R140" s="15">
        <f t="shared" si="66"/>
        <v>15</v>
      </c>
      <c r="S140" s="15">
        <f t="shared" ca="1" si="67"/>
        <v>0.74</v>
      </c>
      <c r="T140" s="7"/>
      <c r="U140" s="251">
        <f t="shared" si="58"/>
        <v>0.5</v>
      </c>
      <c r="X140" s="79"/>
      <c r="Y140" s="79"/>
      <c r="Z140" s="79"/>
      <c r="AA140" s="79"/>
      <c r="AB140" s="79"/>
      <c r="AC140" s="79"/>
      <c r="AD140" s="79"/>
      <c r="AE140" s="79"/>
      <c r="AF140" s="79"/>
      <c r="AG140" s="79"/>
      <c r="AH140" s="79"/>
      <c r="AI140" s="79"/>
      <c r="AJ140" s="79"/>
      <c r="AK140" s="79"/>
      <c r="AL140" s="79"/>
      <c r="AM140" s="7"/>
      <c r="AN140" s="7"/>
      <c r="AO140" s="7"/>
      <c r="AP140" s="7"/>
      <c r="AQ140" s="7"/>
    </row>
    <row r="141" spans="1:43" x14ac:dyDescent="0.2">
      <c r="A141" s="60">
        <f t="shared" si="63"/>
        <v>40066</v>
      </c>
      <c r="B141" s="36">
        <v>72</v>
      </c>
      <c r="C141" s="61">
        <f t="shared" si="52"/>
        <v>19</v>
      </c>
      <c r="D141" s="11">
        <f t="shared" ca="1" si="53"/>
        <v>0</v>
      </c>
      <c r="E141" s="93">
        <f t="shared" si="54"/>
        <v>20</v>
      </c>
      <c r="F141" s="94">
        <f t="shared" si="55"/>
        <v>1</v>
      </c>
      <c r="G141" s="15">
        <f t="shared" ca="1" si="59"/>
        <v>0</v>
      </c>
      <c r="H141" s="26"/>
      <c r="I141" s="26"/>
      <c r="J141" s="15">
        <f t="shared" ca="1" si="60"/>
        <v>2.4120000000000004</v>
      </c>
      <c r="K141" s="12">
        <f t="shared" ca="1" si="64"/>
        <v>0.44014598540145988</v>
      </c>
      <c r="L141" s="13"/>
      <c r="M141" s="15">
        <f t="shared" ca="1" si="61"/>
        <v>0</v>
      </c>
      <c r="N141" s="19">
        <f t="shared" si="56"/>
        <v>36</v>
      </c>
      <c r="O141" s="15">
        <f t="shared" si="57"/>
        <v>5.48</v>
      </c>
      <c r="P141" s="15">
        <f t="shared" ca="1" si="62"/>
        <v>18.350000000000001</v>
      </c>
      <c r="Q141" s="15">
        <f t="shared" si="65"/>
        <v>2.2599999999999998</v>
      </c>
      <c r="R141" s="15">
        <f t="shared" si="66"/>
        <v>15</v>
      </c>
      <c r="S141" s="15">
        <f t="shared" ca="1" si="67"/>
        <v>0.74</v>
      </c>
      <c r="T141" s="7"/>
      <c r="U141" s="251">
        <f t="shared" si="58"/>
        <v>0.5</v>
      </c>
      <c r="X141" s="7"/>
      <c r="Y141" s="7"/>
      <c r="Z141" s="7"/>
      <c r="AA141" s="7"/>
      <c r="AB141" s="7"/>
      <c r="AC141" s="7"/>
      <c r="AD141" s="7"/>
      <c r="AE141" s="7"/>
      <c r="AF141" s="7"/>
      <c r="AG141" s="7"/>
      <c r="AH141" s="7"/>
      <c r="AI141" s="7"/>
      <c r="AJ141" s="7"/>
      <c r="AK141" s="7"/>
      <c r="AL141" s="7"/>
      <c r="AM141" s="7"/>
      <c r="AN141" s="7"/>
      <c r="AO141" s="7"/>
      <c r="AP141" s="7"/>
      <c r="AQ141" s="7"/>
    </row>
    <row r="142" spans="1:43" x14ac:dyDescent="0.2">
      <c r="A142" s="60">
        <f t="shared" si="63"/>
        <v>40067</v>
      </c>
      <c r="B142" s="36">
        <v>73</v>
      </c>
      <c r="C142" s="61">
        <f t="shared" si="52"/>
        <v>19</v>
      </c>
      <c r="D142" s="11">
        <f t="shared" ca="1" si="53"/>
        <v>0</v>
      </c>
      <c r="E142" s="93">
        <f t="shared" si="54"/>
        <v>21</v>
      </c>
      <c r="F142" s="94">
        <f t="shared" si="55"/>
        <v>1</v>
      </c>
      <c r="G142" s="15">
        <f t="shared" ca="1" si="59"/>
        <v>0</v>
      </c>
      <c r="H142" s="26"/>
      <c r="I142" s="26"/>
      <c r="J142" s="15">
        <f t="shared" ca="1" si="60"/>
        <v>2.4120000000000004</v>
      </c>
      <c r="K142" s="12">
        <f t="shared" ca="1" si="64"/>
        <v>0.44014598540145988</v>
      </c>
      <c r="L142" s="13"/>
      <c r="M142" s="15">
        <f t="shared" ca="1" si="61"/>
        <v>0</v>
      </c>
      <c r="N142" s="19">
        <f t="shared" si="56"/>
        <v>36</v>
      </c>
      <c r="O142" s="15">
        <f t="shared" si="57"/>
        <v>5.48</v>
      </c>
      <c r="P142" s="15">
        <f t="shared" ca="1" si="62"/>
        <v>18.350000000000001</v>
      </c>
      <c r="Q142" s="15">
        <f t="shared" si="65"/>
        <v>2.2599999999999998</v>
      </c>
      <c r="R142" s="15">
        <f t="shared" si="66"/>
        <v>15</v>
      </c>
      <c r="S142" s="15">
        <f t="shared" ca="1" si="67"/>
        <v>0.74</v>
      </c>
      <c r="T142" s="7"/>
      <c r="U142" s="251">
        <f t="shared" si="58"/>
        <v>0.5</v>
      </c>
      <c r="X142" s="7"/>
      <c r="Y142" s="7"/>
      <c r="Z142" s="7"/>
      <c r="AA142" s="7"/>
      <c r="AB142" s="7"/>
      <c r="AC142" s="7"/>
      <c r="AD142" s="7"/>
      <c r="AE142" s="7"/>
      <c r="AF142" s="7"/>
      <c r="AG142" s="7"/>
      <c r="AH142" s="7"/>
      <c r="AI142" s="7"/>
      <c r="AJ142" s="7"/>
      <c r="AK142" s="7"/>
      <c r="AL142" s="7"/>
      <c r="AM142" s="7"/>
      <c r="AN142" s="7"/>
      <c r="AO142" s="7"/>
      <c r="AP142" s="7"/>
      <c r="AQ142" s="7"/>
    </row>
    <row r="143" spans="1:43" x14ac:dyDescent="0.2">
      <c r="A143" s="60">
        <f t="shared" si="63"/>
        <v>40068</v>
      </c>
      <c r="B143" s="36">
        <v>71</v>
      </c>
      <c r="C143" s="61">
        <f t="shared" si="52"/>
        <v>19</v>
      </c>
      <c r="D143" s="11">
        <f t="shared" ca="1" si="53"/>
        <v>0</v>
      </c>
      <c r="E143" s="93">
        <f t="shared" si="54"/>
        <v>22</v>
      </c>
      <c r="F143" s="94">
        <f t="shared" si="55"/>
        <v>1</v>
      </c>
      <c r="G143" s="15">
        <f t="shared" ca="1" si="59"/>
        <v>0</v>
      </c>
      <c r="H143" s="26"/>
      <c r="I143" s="26"/>
      <c r="J143" s="15">
        <f t="shared" ca="1" si="60"/>
        <v>2.4120000000000004</v>
      </c>
      <c r="K143" s="12">
        <f t="shared" ca="1" si="64"/>
        <v>0.44014598540145988</v>
      </c>
      <c r="L143" s="13"/>
      <c r="M143" s="15">
        <f t="shared" ca="1" si="61"/>
        <v>0</v>
      </c>
      <c r="N143" s="19">
        <f t="shared" si="56"/>
        <v>36</v>
      </c>
      <c r="O143" s="15">
        <f t="shared" si="57"/>
        <v>5.48</v>
      </c>
      <c r="P143" s="15">
        <f t="shared" ca="1" si="62"/>
        <v>18.350000000000001</v>
      </c>
      <c r="Q143" s="15">
        <f t="shared" si="65"/>
        <v>2.2599999999999998</v>
      </c>
      <c r="R143" s="15">
        <f t="shared" si="66"/>
        <v>15</v>
      </c>
      <c r="S143" s="15">
        <f t="shared" ca="1" si="67"/>
        <v>0.74</v>
      </c>
      <c r="T143" s="7"/>
      <c r="U143" s="251">
        <f t="shared" si="58"/>
        <v>0.5</v>
      </c>
      <c r="X143" s="7"/>
      <c r="Y143" s="7"/>
      <c r="Z143" s="7"/>
      <c r="AA143" s="7"/>
      <c r="AB143" s="7"/>
      <c r="AC143" s="7"/>
      <c r="AD143" s="7"/>
      <c r="AE143" s="7"/>
      <c r="AF143" s="7"/>
      <c r="AG143" s="7"/>
      <c r="AH143" s="7"/>
      <c r="AI143" s="7"/>
      <c r="AJ143" s="7"/>
      <c r="AK143" s="7"/>
      <c r="AL143" s="7"/>
      <c r="AM143" s="7"/>
      <c r="AN143" s="7"/>
      <c r="AO143" s="7"/>
      <c r="AP143" s="7"/>
      <c r="AQ143" s="7"/>
    </row>
    <row r="144" spans="1:43" x14ac:dyDescent="0.2">
      <c r="A144" s="60">
        <f t="shared" si="63"/>
        <v>40069</v>
      </c>
      <c r="B144" s="36">
        <v>84</v>
      </c>
      <c r="C144" s="61">
        <f t="shared" si="52"/>
        <v>20</v>
      </c>
      <c r="D144" s="11">
        <f t="shared" ca="1" si="53"/>
        <v>0</v>
      </c>
      <c r="E144" s="93">
        <f t="shared" si="54"/>
        <v>23</v>
      </c>
      <c r="F144" s="94">
        <f t="shared" si="55"/>
        <v>1</v>
      </c>
      <c r="G144" s="15">
        <f t="shared" ca="1" si="59"/>
        <v>0</v>
      </c>
      <c r="H144" s="26"/>
      <c r="I144" s="26"/>
      <c r="J144" s="15">
        <f t="shared" ca="1" si="60"/>
        <v>2.4120000000000004</v>
      </c>
      <c r="K144" s="12">
        <f t="shared" ca="1" si="64"/>
        <v>0.44014598540145988</v>
      </c>
      <c r="L144" s="13"/>
      <c r="M144" s="15">
        <f t="shared" ca="1" si="61"/>
        <v>0</v>
      </c>
      <c r="N144" s="19">
        <f t="shared" si="56"/>
        <v>36</v>
      </c>
      <c r="O144" s="15">
        <f t="shared" si="57"/>
        <v>5.48</v>
      </c>
      <c r="P144" s="15">
        <f t="shared" ca="1" si="62"/>
        <v>18.350000000000001</v>
      </c>
      <c r="Q144" s="15">
        <f t="shared" si="65"/>
        <v>2.2599999999999998</v>
      </c>
      <c r="R144" s="15">
        <f t="shared" si="66"/>
        <v>15</v>
      </c>
      <c r="S144" s="15">
        <f t="shared" ca="1" si="67"/>
        <v>0.74</v>
      </c>
      <c r="T144" s="7"/>
      <c r="U144" s="251">
        <f t="shared" si="58"/>
        <v>0.5</v>
      </c>
      <c r="X144" s="7"/>
      <c r="Y144" s="7"/>
      <c r="Z144" s="7"/>
      <c r="AA144" s="7"/>
      <c r="AB144" s="7"/>
      <c r="AC144" s="7"/>
      <c r="AD144" s="7"/>
      <c r="AE144" s="7"/>
      <c r="AF144" s="7"/>
      <c r="AG144" s="7"/>
      <c r="AH144" s="7"/>
      <c r="AI144" s="7"/>
      <c r="AJ144" s="7"/>
      <c r="AK144" s="7"/>
      <c r="AL144" s="7"/>
      <c r="AM144" s="7"/>
      <c r="AN144" s="7"/>
      <c r="AO144" s="7"/>
      <c r="AP144" s="7"/>
      <c r="AQ144" s="7"/>
    </row>
    <row r="145" spans="1:43" x14ac:dyDescent="0.2">
      <c r="A145" s="60">
        <f t="shared" si="63"/>
        <v>40070</v>
      </c>
      <c r="B145" s="36">
        <v>82</v>
      </c>
      <c r="C145" s="61">
        <f t="shared" si="52"/>
        <v>20</v>
      </c>
      <c r="D145" s="11">
        <f t="shared" ca="1" si="53"/>
        <v>0</v>
      </c>
      <c r="E145" s="93">
        <f t="shared" si="54"/>
        <v>24</v>
      </c>
      <c r="F145" s="94">
        <f t="shared" si="55"/>
        <v>1</v>
      </c>
      <c r="G145" s="15">
        <f t="shared" ca="1" si="59"/>
        <v>0</v>
      </c>
      <c r="H145" s="26"/>
      <c r="I145" s="26"/>
      <c r="J145" s="15">
        <f t="shared" ca="1" si="60"/>
        <v>2.4120000000000004</v>
      </c>
      <c r="K145" s="12">
        <f t="shared" ca="1" si="64"/>
        <v>0.44014598540145988</v>
      </c>
      <c r="L145" s="13"/>
      <c r="M145" s="15">
        <f t="shared" ca="1" si="61"/>
        <v>0</v>
      </c>
      <c r="N145" s="19">
        <f t="shared" si="56"/>
        <v>36</v>
      </c>
      <c r="O145" s="15">
        <f t="shared" si="57"/>
        <v>5.48</v>
      </c>
      <c r="P145" s="15">
        <f t="shared" ca="1" si="62"/>
        <v>18.350000000000001</v>
      </c>
      <c r="Q145" s="15">
        <f t="shared" si="65"/>
        <v>2.2599999999999998</v>
      </c>
      <c r="R145" s="15">
        <f t="shared" si="66"/>
        <v>15</v>
      </c>
      <c r="S145" s="15">
        <f t="shared" ca="1" si="67"/>
        <v>0.74</v>
      </c>
      <c r="T145" s="7"/>
      <c r="U145" s="251">
        <f t="shared" si="58"/>
        <v>0.5</v>
      </c>
      <c r="X145" s="7"/>
      <c r="Y145" s="7"/>
      <c r="Z145" s="7"/>
      <c r="AA145" s="7"/>
      <c r="AB145" s="7"/>
      <c r="AC145" s="7"/>
      <c r="AD145" s="7"/>
      <c r="AE145" s="7"/>
      <c r="AF145" s="7"/>
      <c r="AG145" s="7"/>
      <c r="AH145" s="7"/>
      <c r="AI145" s="7"/>
      <c r="AJ145" s="7"/>
      <c r="AK145" s="7"/>
      <c r="AL145" s="7"/>
      <c r="AM145" s="7"/>
      <c r="AN145" s="7"/>
      <c r="AO145" s="7"/>
      <c r="AP145" s="7"/>
      <c r="AQ145" s="7"/>
    </row>
    <row r="146" spans="1:43" x14ac:dyDescent="0.2">
      <c r="A146" s="60">
        <f t="shared" si="63"/>
        <v>40071</v>
      </c>
      <c r="B146" s="36">
        <v>79</v>
      </c>
      <c r="C146" s="61">
        <f t="shared" si="52"/>
        <v>20</v>
      </c>
      <c r="D146" s="11">
        <f t="shared" ca="1" si="53"/>
        <v>0</v>
      </c>
      <c r="E146" s="93">
        <f t="shared" si="54"/>
        <v>25</v>
      </c>
      <c r="F146" s="94">
        <f t="shared" si="55"/>
        <v>1</v>
      </c>
      <c r="G146" s="15">
        <f t="shared" ca="1" si="59"/>
        <v>0</v>
      </c>
      <c r="H146" s="26"/>
      <c r="I146" s="26"/>
      <c r="J146" s="15">
        <f t="shared" ca="1" si="60"/>
        <v>2.4120000000000004</v>
      </c>
      <c r="K146" s="12">
        <f t="shared" ca="1" si="64"/>
        <v>0.44014598540145988</v>
      </c>
      <c r="L146" s="13"/>
      <c r="M146" s="15">
        <f t="shared" ca="1" si="61"/>
        <v>0</v>
      </c>
      <c r="N146" s="19">
        <f t="shared" si="56"/>
        <v>36</v>
      </c>
      <c r="O146" s="15">
        <f t="shared" si="57"/>
        <v>5.48</v>
      </c>
      <c r="P146" s="15">
        <f t="shared" ca="1" si="62"/>
        <v>18.350000000000001</v>
      </c>
      <c r="Q146" s="15">
        <f t="shared" si="65"/>
        <v>2.2599999999999998</v>
      </c>
      <c r="R146" s="15">
        <f t="shared" si="66"/>
        <v>15</v>
      </c>
      <c r="S146" s="15">
        <f t="shared" ca="1" si="67"/>
        <v>0.74</v>
      </c>
      <c r="T146" s="7"/>
      <c r="U146" s="251">
        <f t="shared" si="58"/>
        <v>0.5</v>
      </c>
      <c r="X146" s="7"/>
      <c r="Y146" s="7"/>
      <c r="Z146" s="7"/>
      <c r="AA146" s="7"/>
      <c r="AB146" s="7"/>
      <c r="AC146" s="7"/>
      <c r="AD146" s="7"/>
      <c r="AE146" s="7"/>
      <c r="AF146" s="7"/>
      <c r="AG146" s="7"/>
      <c r="AH146" s="7"/>
      <c r="AI146" s="7"/>
      <c r="AJ146" s="7"/>
      <c r="AK146" s="7"/>
      <c r="AL146" s="7"/>
      <c r="AM146" s="7"/>
      <c r="AN146" s="7"/>
      <c r="AO146" s="7"/>
      <c r="AP146" s="7"/>
      <c r="AQ146" s="7"/>
    </row>
    <row r="147" spans="1:43" x14ac:dyDescent="0.2">
      <c r="A147" s="60">
        <f t="shared" si="63"/>
        <v>40072</v>
      </c>
      <c r="B147" s="36">
        <v>60</v>
      </c>
      <c r="C147" s="61">
        <f t="shared" si="52"/>
        <v>20</v>
      </c>
      <c r="D147" s="11">
        <f t="shared" ca="1" si="53"/>
        <v>0</v>
      </c>
      <c r="E147" s="93">
        <f t="shared" si="54"/>
        <v>26</v>
      </c>
      <c r="F147" s="94">
        <f t="shared" si="55"/>
        <v>1</v>
      </c>
      <c r="G147" s="15">
        <f t="shared" ca="1" si="59"/>
        <v>0</v>
      </c>
      <c r="H147" s="26"/>
      <c r="I147" s="26"/>
      <c r="J147" s="15">
        <f t="shared" ca="1" si="60"/>
        <v>2.4120000000000004</v>
      </c>
      <c r="K147" s="12">
        <f t="shared" ca="1" si="64"/>
        <v>0.44014598540145988</v>
      </c>
      <c r="L147" s="13"/>
      <c r="M147" s="15">
        <f t="shared" ca="1" si="61"/>
        <v>0</v>
      </c>
      <c r="N147" s="19">
        <f t="shared" si="56"/>
        <v>36</v>
      </c>
      <c r="O147" s="15">
        <f t="shared" si="57"/>
        <v>5.48</v>
      </c>
      <c r="P147" s="15">
        <f t="shared" ca="1" si="62"/>
        <v>18.350000000000001</v>
      </c>
      <c r="Q147" s="15">
        <f t="shared" si="65"/>
        <v>2.2599999999999998</v>
      </c>
      <c r="R147" s="15">
        <f t="shared" si="66"/>
        <v>15</v>
      </c>
      <c r="S147" s="15">
        <f t="shared" ca="1" si="67"/>
        <v>0.74</v>
      </c>
      <c r="T147" s="7"/>
      <c r="U147" s="251">
        <f t="shared" si="58"/>
        <v>0.5</v>
      </c>
      <c r="X147" s="7"/>
      <c r="Y147" s="7"/>
      <c r="Z147" s="7"/>
      <c r="AA147" s="7"/>
      <c r="AB147" s="7"/>
      <c r="AC147" s="7"/>
      <c r="AD147" s="7"/>
      <c r="AE147" s="7"/>
      <c r="AF147" s="7"/>
      <c r="AG147" s="7"/>
      <c r="AH147" s="7"/>
      <c r="AI147" s="7"/>
      <c r="AJ147" s="7"/>
      <c r="AK147" s="7"/>
      <c r="AL147" s="7"/>
      <c r="AM147" s="7"/>
      <c r="AN147" s="7"/>
      <c r="AO147" s="7"/>
      <c r="AP147" s="7"/>
      <c r="AQ147" s="7"/>
    </row>
    <row r="148" spans="1:43" x14ac:dyDescent="0.2">
      <c r="A148" s="60">
        <f t="shared" si="63"/>
        <v>40073</v>
      </c>
      <c r="B148" s="36">
        <v>53</v>
      </c>
      <c r="C148" s="61">
        <f t="shared" si="52"/>
        <v>20</v>
      </c>
      <c r="D148" s="11">
        <f t="shared" ca="1" si="53"/>
        <v>0</v>
      </c>
      <c r="E148" s="93">
        <f t="shared" si="54"/>
        <v>27</v>
      </c>
      <c r="F148" s="94">
        <f t="shared" si="55"/>
        <v>1</v>
      </c>
      <c r="G148" s="15">
        <f t="shared" ca="1" si="59"/>
        <v>0</v>
      </c>
      <c r="H148" s="26"/>
      <c r="I148" s="26"/>
      <c r="J148" s="15">
        <f t="shared" ca="1" si="60"/>
        <v>2.4120000000000004</v>
      </c>
      <c r="K148" s="12">
        <f t="shared" ca="1" si="64"/>
        <v>0.44014598540145988</v>
      </c>
      <c r="L148" s="13"/>
      <c r="M148" s="15">
        <f t="shared" ca="1" si="61"/>
        <v>0</v>
      </c>
      <c r="N148" s="19">
        <f t="shared" si="56"/>
        <v>36</v>
      </c>
      <c r="O148" s="15">
        <f t="shared" si="57"/>
        <v>5.48</v>
      </c>
      <c r="P148" s="15">
        <f t="shared" ca="1" si="62"/>
        <v>18.350000000000001</v>
      </c>
      <c r="Q148" s="15">
        <f t="shared" si="65"/>
        <v>2.2599999999999998</v>
      </c>
      <c r="R148" s="15">
        <f t="shared" si="66"/>
        <v>15</v>
      </c>
      <c r="S148" s="15">
        <f t="shared" ca="1" si="67"/>
        <v>0.74</v>
      </c>
      <c r="T148" s="7"/>
      <c r="U148" s="251">
        <f t="shared" si="58"/>
        <v>0.5</v>
      </c>
      <c r="X148" s="7"/>
      <c r="Y148" s="7"/>
      <c r="Z148" s="7"/>
      <c r="AA148" s="7"/>
      <c r="AB148" s="7"/>
      <c r="AC148" s="7"/>
      <c r="AD148" s="7"/>
      <c r="AE148" s="7"/>
      <c r="AF148" s="7"/>
      <c r="AG148" s="7"/>
      <c r="AH148" s="7"/>
      <c r="AI148" s="7"/>
      <c r="AJ148" s="7"/>
      <c r="AK148" s="7"/>
      <c r="AL148" s="7"/>
      <c r="AM148" s="7"/>
      <c r="AN148" s="7"/>
      <c r="AO148" s="7"/>
      <c r="AP148" s="7"/>
      <c r="AQ148" s="7"/>
    </row>
    <row r="149" spans="1:43" x14ac:dyDescent="0.2">
      <c r="A149" s="60">
        <f t="shared" si="63"/>
        <v>40074</v>
      </c>
      <c r="B149" s="36">
        <v>48</v>
      </c>
      <c r="C149" s="61">
        <f t="shared" si="52"/>
        <v>20</v>
      </c>
      <c r="D149" s="11">
        <f t="shared" ca="1" si="53"/>
        <v>0</v>
      </c>
      <c r="E149" s="93">
        <f t="shared" si="54"/>
        <v>28</v>
      </c>
      <c r="F149" s="94">
        <f t="shared" si="55"/>
        <v>1</v>
      </c>
      <c r="G149" s="15">
        <f t="shared" ca="1" si="59"/>
        <v>0</v>
      </c>
      <c r="H149" s="26"/>
      <c r="I149" s="26"/>
      <c r="J149" s="15">
        <f t="shared" ca="1" si="60"/>
        <v>2.4120000000000004</v>
      </c>
      <c r="K149" s="12">
        <f t="shared" ca="1" si="64"/>
        <v>0.44014598540145988</v>
      </c>
      <c r="L149" s="13"/>
      <c r="M149" s="15">
        <f t="shared" ca="1" si="61"/>
        <v>0</v>
      </c>
      <c r="N149" s="19">
        <f t="shared" si="56"/>
        <v>36</v>
      </c>
      <c r="O149" s="15">
        <f t="shared" si="57"/>
        <v>5.48</v>
      </c>
      <c r="P149" s="15">
        <f t="shared" ca="1" si="62"/>
        <v>18.350000000000001</v>
      </c>
      <c r="Q149" s="15">
        <f t="shared" si="65"/>
        <v>2.2599999999999998</v>
      </c>
      <c r="R149" s="15">
        <f t="shared" si="66"/>
        <v>15</v>
      </c>
      <c r="S149" s="15">
        <f t="shared" ca="1" si="67"/>
        <v>0.74</v>
      </c>
      <c r="T149" s="7"/>
      <c r="U149" s="251">
        <f t="shared" si="58"/>
        <v>0.5</v>
      </c>
      <c r="X149" s="7"/>
      <c r="Y149" s="7"/>
      <c r="Z149" s="7"/>
      <c r="AA149" s="7"/>
      <c r="AB149" s="7"/>
      <c r="AC149" s="7"/>
      <c r="AD149" s="7"/>
      <c r="AE149" s="7"/>
      <c r="AF149" s="7"/>
      <c r="AG149" s="7"/>
      <c r="AH149" s="7"/>
      <c r="AI149" s="7"/>
      <c r="AJ149" s="7"/>
      <c r="AK149" s="7"/>
      <c r="AL149" s="7"/>
      <c r="AM149" s="7"/>
      <c r="AN149" s="7"/>
      <c r="AO149" s="7"/>
      <c r="AP149" s="7"/>
      <c r="AQ149" s="7"/>
    </row>
    <row r="150" spans="1:43" x14ac:dyDescent="0.2">
      <c r="A150" s="60">
        <f t="shared" si="63"/>
        <v>40075</v>
      </c>
      <c r="B150" s="36">
        <v>49</v>
      </c>
      <c r="C150" s="61">
        <f t="shared" si="52"/>
        <v>20</v>
      </c>
      <c r="D150" s="11">
        <f t="shared" ca="1" si="53"/>
        <v>0</v>
      </c>
      <c r="E150" s="93">
        <f t="shared" si="54"/>
        <v>29</v>
      </c>
      <c r="F150" s="94">
        <f t="shared" si="55"/>
        <v>1</v>
      </c>
      <c r="G150" s="15">
        <f t="shared" ca="1" si="59"/>
        <v>0</v>
      </c>
      <c r="H150" s="26"/>
      <c r="I150" s="26"/>
      <c r="J150" s="15">
        <f t="shared" ca="1" si="60"/>
        <v>2.4120000000000004</v>
      </c>
      <c r="K150" s="12">
        <f t="shared" ca="1" si="64"/>
        <v>0.44014598540145988</v>
      </c>
      <c r="L150" s="13"/>
      <c r="M150" s="15">
        <f t="shared" ca="1" si="61"/>
        <v>0</v>
      </c>
      <c r="N150" s="19">
        <f t="shared" si="56"/>
        <v>36</v>
      </c>
      <c r="O150" s="15">
        <f t="shared" si="57"/>
        <v>5.48</v>
      </c>
      <c r="P150" s="15">
        <f t="shared" ca="1" si="62"/>
        <v>18.350000000000001</v>
      </c>
      <c r="Q150" s="15">
        <f t="shared" si="65"/>
        <v>2.2599999999999998</v>
      </c>
      <c r="R150" s="15">
        <f t="shared" si="66"/>
        <v>15</v>
      </c>
      <c r="S150" s="15">
        <f t="shared" ca="1" si="67"/>
        <v>0.74</v>
      </c>
      <c r="T150" s="7"/>
      <c r="U150" s="251">
        <f t="shared" si="58"/>
        <v>0.5</v>
      </c>
      <c r="X150" s="7"/>
      <c r="Y150" s="7"/>
      <c r="Z150" s="7"/>
      <c r="AA150" s="7"/>
      <c r="AB150" s="7"/>
      <c r="AC150" s="7"/>
      <c r="AD150" s="7"/>
      <c r="AE150" s="7"/>
      <c r="AF150" s="7"/>
      <c r="AG150" s="7"/>
      <c r="AH150" s="7"/>
      <c r="AI150" s="7"/>
      <c r="AJ150" s="7"/>
      <c r="AK150" s="7"/>
      <c r="AL150" s="7"/>
      <c r="AM150" s="7"/>
      <c r="AN150" s="7"/>
      <c r="AO150" s="7"/>
      <c r="AP150" s="7"/>
      <c r="AQ150" s="7"/>
    </row>
    <row r="151" spans="1:43" x14ac:dyDescent="0.2">
      <c r="A151" s="60">
        <f t="shared" si="63"/>
        <v>40076</v>
      </c>
      <c r="B151" s="36">
        <v>68</v>
      </c>
      <c r="C151" s="61">
        <f t="shared" si="52"/>
        <v>21</v>
      </c>
      <c r="D151" s="11">
        <f t="shared" ca="1" si="53"/>
        <v>0</v>
      </c>
      <c r="E151" s="93">
        <f t="shared" si="54"/>
        <v>30</v>
      </c>
      <c r="F151" s="94">
        <f t="shared" si="55"/>
        <v>1</v>
      </c>
      <c r="G151" s="15">
        <f t="shared" ca="1" si="59"/>
        <v>0</v>
      </c>
      <c r="H151" s="26"/>
      <c r="I151" s="26"/>
      <c r="J151" s="15">
        <f t="shared" ca="1" si="60"/>
        <v>2.4120000000000004</v>
      </c>
      <c r="K151" s="12">
        <f t="shared" ca="1" si="64"/>
        <v>0.44014598540145988</v>
      </c>
      <c r="L151" s="13"/>
      <c r="M151" s="15">
        <f t="shared" ca="1" si="61"/>
        <v>0</v>
      </c>
      <c r="N151" s="19">
        <f t="shared" si="56"/>
        <v>36</v>
      </c>
      <c r="O151" s="15">
        <f t="shared" si="57"/>
        <v>5.48</v>
      </c>
      <c r="P151" s="15">
        <f t="shared" ca="1" si="62"/>
        <v>18.350000000000001</v>
      </c>
      <c r="Q151" s="15">
        <f t="shared" si="65"/>
        <v>2.2599999999999998</v>
      </c>
      <c r="R151" s="15">
        <f t="shared" si="66"/>
        <v>15</v>
      </c>
      <c r="S151" s="15">
        <f t="shared" ca="1" si="67"/>
        <v>0.74</v>
      </c>
      <c r="T151" s="7"/>
      <c r="U151" s="251">
        <f t="shared" si="58"/>
        <v>0.5</v>
      </c>
      <c r="X151" s="7"/>
      <c r="Y151" s="7"/>
      <c r="Z151" s="7"/>
      <c r="AA151" s="7"/>
      <c r="AB151" s="7"/>
      <c r="AC151" s="7"/>
      <c r="AD151" s="7"/>
      <c r="AE151" s="7"/>
      <c r="AF151" s="7"/>
      <c r="AG151" s="7"/>
      <c r="AH151" s="7"/>
      <c r="AI151" s="7"/>
      <c r="AJ151" s="7"/>
      <c r="AK151" s="7"/>
      <c r="AL151" s="7"/>
      <c r="AM151" s="7"/>
      <c r="AN151" s="7"/>
      <c r="AO151" s="7"/>
      <c r="AP151" s="7"/>
      <c r="AQ151" s="7"/>
    </row>
    <row r="152" spans="1:43" x14ac:dyDescent="0.2">
      <c r="A152" s="60">
        <f t="shared" si="63"/>
        <v>40077</v>
      </c>
      <c r="B152" s="36">
        <v>67</v>
      </c>
      <c r="C152" s="61">
        <f t="shared" si="52"/>
        <v>21</v>
      </c>
      <c r="D152" s="11">
        <f t="shared" ca="1" si="53"/>
        <v>0</v>
      </c>
      <c r="E152" s="93">
        <f t="shared" si="54"/>
        <v>31</v>
      </c>
      <c r="F152" s="94">
        <f t="shared" si="55"/>
        <v>1</v>
      </c>
      <c r="G152" s="15">
        <f t="shared" ca="1" si="59"/>
        <v>0</v>
      </c>
      <c r="H152" s="26"/>
      <c r="I152" s="26"/>
      <c r="J152" s="15">
        <f t="shared" ca="1" si="60"/>
        <v>2.4120000000000004</v>
      </c>
      <c r="K152" s="12">
        <f t="shared" ca="1" si="64"/>
        <v>0.44014598540145988</v>
      </c>
      <c r="L152" s="13"/>
      <c r="M152" s="15">
        <f t="shared" ca="1" si="61"/>
        <v>0</v>
      </c>
      <c r="N152" s="19">
        <f t="shared" si="56"/>
        <v>36</v>
      </c>
      <c r="O152" s="15">
        <f t="shared" si="57"/>
        <v>5.48</v>
      </c>
      <c r="P152" s="15">
        <f t="shared" ca="1" si="62"/>
        <v>18.350000000000001</v>
      </c>
      <c r="Q152" s="15">
        <f t="shared" si="65"/>
        <v>2.2599999999999998</v>
      </c>
      <c r="R152" s="15">
        <f t="shared" si="66"/>
        <v>15</v>
      </c>
      <c r="S152" s="15">
        <f t="shared" ca="1" si="67"/>
        <v>0.74</v>
      </c>
      <c r="T152" s="7"/>
      <c r="U152" s="251">
        <f t="shared" si="58"/>
        <v>0.5</v>
      </c>
      <c r="X152" s="7"/>
      <c r="Y152" s="7"/>
      <c r="Z152" s="7"/>
      <c r="AA152" s="7"/>
      <c r="AB152" s="7"/>
      <c r="AC152" s="7"/>
      <c r="AD152" s="7"/>
      <c r="AE152" s="7"/>
      <c r="AF152" s="7"/>
      <c r="AG152" s="7"/>
      <c r="AH152" s="7"/>
      <c r="AI152" s="7"/>
      <c r="AJ152" s="7"/>
      <c r="AK152" s="7"/>
      <c r="AL152" s="7"/>
      <c r="AM152" s="7"/>
      <c r="AN152" s="7"/>
      <c r="AO152" s="7"/>
      <c r="AP152" s="7"/>
      <c r="AQ152" s="7"/>
    </row>
    <row r="153" spans="1:43" x14ac:dyDescent="0.2">
      <c r="A153" s="60">
        <f t="shared" si="63"/>
        <v>40078</v>
      </c>
      <c r="B153" s="36">
        <v>67</v>
      </c>
      <c r="C153" s="61">
        <f t="shared" si="52"/>
        <v>21</v>
      </c>
      <c r="D153" s="11">
        <f t="shared" ca="1" si="53"/>
        <v>0</v>
      </c>
      <c r="E153" s="93">
        <f t="shared" si="54"/>
        <v>32</v>
      </c>
      <c r="F153" s="94">
        <f t="shared" si="55"/>
        <v>1</v>
      </c>
      <c r="G153" s="15">
        <f t="shared" ca="1" si="59"/>
        <v>0</v>
      </c>
      <c r="H153" s="26"/>
      <c r="I153" s="26"/>
      <c r="J153" s="15">
        <f t="shared" ca="1" si="60"/>
        <v>2.4120000000000004</v>
      </c>
      <c r="K153" s="12">
        <f t="shared" ca="1" si="64"/>
        <v>0.44014598540145988</v>
      </c>
      <c r="L153" s="13"/>
      <c r="M153" s="15">
        <f t="shared" ca="1" si="61"/>
        <v>0</v>
      </c>
      <c r="N153" s="19">
        <f t="shared" si="56"/>
        <v>36</v>
      </c>
      <c r="O153" s="15">
        <f t="shared" si="57"/>
        <v>5.48</v>
      </c>
      <c r="P153" s="15">
        <f t="shared" ca="1" si="62"/>
        <v>18.350000000000001</v>
      </c>
      <c r="Q153" s="15">
        <f t="shared" si="65"/>
        <v>2.2599999999999998</v>
      </c>
      <c r="R153" s="15">
        <f t="shared" si="66"/>
        <v>15</v>
      </c>
      <c r="S153" s="15">
        <f t="shared" ca="1" si="67"/>
        <v>0.74</v>
      </c>
      <c r="T153" s="7"/>
      <c r="U153" s="251">
        <f t="shared" si="58"/>
        <v>0.5</v>
      </c>
      <c r="X153" s="7"/>
      <c r="Y153" s="7"/>
      <c r="Z153" s="7"/>
      <c r="AA153" s="7"/>
      <c r="AB153" s="7"/>
      <c r="AC153" s="7"/>
      <c r="AD153" s="7"/>
      <c r="AE153" s="7"/>
      <c r="AF153" s="7"/>
      <c r="AG153" s="7"/>
      <c r="AH153" s="7"/>
      <c r="AI153" s="7"/>
      <c r="AJ153" s="7"/>
      <c r="AK153" s="7"/>
      <c r="AL153" s="7"/>
      <c r="AM153" s="7"/>
      <c r="AN153" s="7"/>
      <c r="AO153" s="7"/>
      <c r="AP153" s="7"/>
      <c r="AQ153" s="7"/>
    </row>
    <row r="154" spans="1:43" x14ac:dyDescent="0.2">
      <c r="A154" s="60">
        <f t="shared" si="63"/>
        <v>40079</v>
      </c>
      <c r="B154" s="36">
        <v>66</v>
      </c>
      <c r="C154" s="61">
        <f t="shared" si="52"/>
        <v>21</v>
      </c>
      <c r="D154" s="11">
        <f t="shared" ca="1" si="53"/>
        <v>0</v>
      </c>
      <c r="E154" s="93">
        <f t="shared" si="54"/>
        <v>33</v>
      </c>
      <c r="F154" s="94">
        <f t="shared" si="55"/>
        <v>1</v>
      </c>
      <c r="G154" s="15">
        <f t="shared" ca="1" si="59"/>
        <v>0</v>
      </c>
      <c r="H154" s="26"/>
      <c r="I154" s="26"/>
      <c r="J154" s="15">
        <f t="shared" ca="1" si="60"/>
        <v>2.4120000000000004</v>
      </c>
      <c r="K154" s="12">
        <f t="shared" ca="1" si="64"/>
        <v>0.44014598540145988</v>
      </c>
      <c r="L154" s="13"/>
      <c r="M154" s="15">
        <f t="shared" ca="1" si="61"/>
        <v>0</v>
      </c>
      <c r="N154" s="19">
        <f t="shared" si="56"/>
        <v>36</v>
      </c>
      <c r="O154" s="15">
        <f t="shared" si="57"/>
        <v>5.48</v>
      </c>
      <c r="P154" s="15">
        <f t="shared" ca="1" si="62"/>
        <v>18.350000000000001</v>
      </c>
      <c r="Q154" s="15">
        <f t="shared" si="65"/>
        <v>2.2599999999999998</v>
      </c>
      <c r="R154" s="15">
        <f t="shared" si="66"/>
        <v>15</v>
      </c>
      <c r="S154" s="15">
        <f t="shared" ca="1" si="67"/>
        <v>0.74</v>
      </c>
      <c r="T154" s="7"/>
      <c r="U154" s="251">
        <f t="shared" si="58"/>
        <v>0.5</v>
      </c>
      <c r="X154" s="7"/>
      <c r="Y154" s="7"/>
      <c r="Z154" s="7"/>
      <c r="AA154" s="7"/>
      <c r="AB154" s="7"/>
      <c r="AC154" s="7"/>
      <c r="AD154" s="7"/>
      <c r="AE154" s="7"/>
      <c r="AF154" s="7"/>
      <c r="AG154" s="7"/>
      <c r="AH154" s="7"/>
      <c r="AI154" s="7"/>
      <c r="AJ154" s="7"/>
      <c r="AK154" s="7"/>
      <c r="AL154" s="7"/>
      <c r="AM154" s="7"/>
      <c r="AN154" s="7"/>
      <c r="AO154" s="7"/>
      <c r="AP154" s="7"/>
      <c r="AQ154" s="7"/>
    </row>
    <row r="155" spans="1:43" x14ac:dyDescent="0.2">
      <c r="A155" s="60">
        <f t="shared" si="63"/>
        <v>40080</v>
      </c>
      <c r="B155" s="36">
        <v>66</v>
      </c>
      <c r="C155" s="61">
        <f t="shared" si="52"/>
        <v>21</v>
      </c>
      <c r="D155" s="11">
        <f t="shared" ca="1" si="53"/>
        <v>0</v>
      </c>
      <c r="E155" s="93">
        <f t="shared" si="54"/>
        <v>34</v>
      </c>
      <c r="F155" s="94">
        <f t="shared" si="55"/>
        <v>1</v>
      </c>
      <c r="G155" s="15">
        <f t="shared" ca="1" si="59"/>
        <v>0</v>
      </c>
      <c r="H155" s="26"/>
      <c r="I155" s="26"/>
      <c r="J155" s="15">
        <f t="shared" ca="1" si="60"/>
        <v>2.4120000000000004</v>
      </c>
      <c r="K155" s="12">
        <f t="shared" ca="1" si="64"/>
        <v>0.44014598540145988</v>
      </c>
      <c r="L155" s="13"/>
      <c r="M155" s="15">
        <f t="shared" ca="1" si="61"/>
        <v>0</v>
      </c>
      <c r="N155" s="19">
        <f t="shared" si="56"/>
        <v>36</v>
      </c>
      <c r="O155" s="15">
        <f t="shared" si="57"/>
        <v>5.48</v>
      </c>
      <c r="P155" s="15">
        <f t="shared" ca="1" si="62"/>
        <v>18.350000000000001</v>
      </c>
      <c r="Q155" s="15">
        <f t="shared" si="65"/>
        <v>2.2599999999999998</v>
      </c>
      <c r="R155" s="15">
        <f t="shared" si="66"/>
        <v>15</v>
      </c>
      <c r="S155" s="15">
        <f t="shared" ca="1" si="67"/>
        <v>0.74</v>
      </c>
      <c r="T155" s="7"/>
      <c r="U155" s="251">
        <f t="shared" si="58"/>
        <v>0.5</v>
      </c>
      <c r="X155" s="7"/>
      <c r="Y155" s="7"/>
      <c r="Z155" s="7"/>
      <c r="AA155" s="7"/>
      <c r="AB155" s="7"/>
      <c r="AC155" s="7"/>
      <c r="AD155" s="7"/>
      <c r="AE155" s="7"/>
      <c r="AF155" s="7"/>
      <c r="AG155" s="7"/>
      <c r="AH155" s="7"/>
      <c r="AI155" s="7"/>
      <c r="AJ155" s="7"/>
      <c r="AK155" s="7"/>
      <c r="AL155" s="7"/>
      <c r="AM155" s="7"/>
      <c r="AN155" s="7"/>
      <c r="AO155" s="7"/>
      <c r="AP155" s="7"/>
      <c r="AQ155" s="7"/>
    </row>
    <row r="156" spans="1:43" x14ac:dyDescent="0.2">
      <c r="A156" s="60">
        <f>A155+1</f>
        <v>40081</v>
      </c>
      <c r="B156" s="36">
        <v>65</v>
      </c>
      <c r="C156" s="61">
        <f t="shared" si="52"/>
        <v>21</v>
      </c>
      <c r="D156" s="11">
        <f t="shared" ca="1" si="53"/>
        <v>0</v>
      </c>
      <c r="E156" s="93">
        <f t="shared" si="54"/>
        <v>35</v>
      </c>
      <c r="F156" s="94">
        <f t="shared" si="55"/>
        <v>1</v>
      </c>
      <c r="G156" s="15">
        <f t="shared" ca="1" si="59"/>
        <v>0</v>
      </c>
      <c r="H156" s="26"/>
      <c r="I156" s="26"/>
      <c r="J156" s="15">
        <f t="shared" ca="1" si="60"/>
        <v>2.4120000000000004</v>
      </c>
      <c r="K156" s="12">
        <f t="shared" ca="1" si="64"/>
        <v>0.44014598540145988</v>
      </c>
      <c r="L156" s="13"/>
      <c r="M156" s="15">
        <f t="shared" ca="1" si="61"/>
        <v>0</v>
      </c>
      <c r="N156" s="19">
        <f t="shared" si="56"/>
        <v>36</v>
      </c>
      <c r="O156" s="15">
        <f t="shared" si="57"/>
        <v>5.48</v>
      </c>
      <c r="P156" s="15">
        <f t="shared" ca="1" si="62"/>
        <v>18.350000000000001</v>
      </c>
      <c r="Q156" s="15">
        <f t="shared" si="65"/>
        <v>2.2599999999999998</v>
      </c>
      <c r="R156" s="15">
        <f t="shared" si="66"/>
        <v>15</v>
      </c>
      <c r="S156" s="15">
        <f t="shared" ca="1" si="67"/>
        <v>0.74</v>
      </c>
      <c r="T156" s="7"/>
      <c r="U156" s="251">
        <f t="shared" si="58"/>
        <v>0.5</v>
      </c>
      <c r="X156" s="7"/>
      <c r="Y156" s="7"/>
      <c r="Z156" s="7"/>
      <c r="AA156" s="7"/>
      <c r="AB156" s="7"/>
      <c r="AC156" s="7"/>
      <c r="AD156" s="7"/>
      <c r="AE156" s="7"/>
      <c r="AF156" s="7"/>
      <c r="AG156" s="7"/>
      <c r="AH156" s="7"/>
      <c r="AI156" s="7"/>
      <c r="AJ156" s="7"/>
      <c r="AK156" s="7"/>
      <c r="AL156" s="7"/>
      <c r="AM156" s="7"/>
      <c r="AN156" s="7"/>
      <c r="AO156" s="7"/>
      <c r="AP156" s="7"/>
      <c r="AQ156" s="7"/>
    </row>
    <row r="157" spans="1:43" x14ac:dyDescent="0.2">
      <c r="A157" s="60">
        <f t="shared" si="63"/>
        <v>40082</v>
      </c>
      <c r="B157" s="36">
        <v>65</v>
      </c>
      <c r="C157" s="61">
        <f t="shared" si="52"/>
        <v>21</v>
      </c>
      <c r="D157" s="11">
        <f t="shared" ca="1" si="53"/>
        <v>0</v>
      </c>
      <c r="E157" s="93">
        <f t="shared" si="54"/>
        <v>36</v>
      </c>
      <c r="F157" s="94">
        <f t="shared" si="55"/>
        <v>1</v>
      </c>
      <c r="G157" s="15">
        <f t="shared" ca="1" si="59"/>
        <v>0</v>
      </c>
      <c r="H157" s="26"/>
      <c r="I157" s="26"/>
      <c r="J157" s="15">
        <f t="shared" ca="1" si="60"/>
        <v>2.4120000000000004</v>
      </c>
      <c r="K157" s="12">
        <f t="shared" ca="1" si="64"/>
        <v>0.44014598540145988</v>
      </c>
      <c r="L157" s="13"/>
      <c r="M157" s="15">
        <f t="shared" ca="1" si="61"/>
        <v>0</v>
      </c>
      <c r="N157" s="19">
        <f t="shared" si="56"/>
        <v>36</v>
      </c>
      <c r="O157" s="15">
        <f t="shared" si="57"/>
        <v>5.48</v>
      </c>
      <c r="P157" s="15">
        <f t="shared" ca="1" si="62"/>
        <v>18.350000000000001</v>
      </c>
      <c r="Q157" s="15">
        <f t="shared" si="65"/>
        <v>2.2599999999999998</v>
      </c>
      <c r="R157" s="15">
        <f t="shared" si="66"/>
        <v>15</v>
      </c>
      <c r="S157" s="15">
        <f t="shared" ca="1" si="67"/>
        <v>0.74</v>
      </c>
      <c r="T157" s="7"/>
      <c r="U157" s="251">
        <f t="shared" si="58"/>
        <v>0.5</v>
      </c>
      <c r="X157" s="7"/>
      <c r="Y157" s="7"/>
      <c r="Z157" s="7"/>
      <c r="AA157" s="7"/>
      <c r="AB157" s="7"/>
      <c r="AC157" s="7"/>
      <c r="AD157" s="7"/>
      <c r="AE157" s="7"/>
      <c r="AF157" s="7"/>
      <c r="AG157" s="7"/>
      <c r="AH157" s="7"/>
      <c r="AI157" s="7"/>
      <c r="AJ157" s="7"/>
      <c r="AK157" s="7"/>
      <c r="AL157" s="7"/>
      <c r="AM157" s="7"/>
      <c r="AN157" s="7"/>
      <c r="AO157" s="7"/>
      <c r="AP157" s="7"/>
      <c r="AQ157" s="7"/>
    </row>
    <row r="158" spans="1:43" x14ac:dyDescent="0.2">
      <c r="A158" s="60">
        <f t="shared" si="63"/>
        <v>40083</v>
      </c>
      <c r="B158" s="36">
        <v>64</v>
      </c>
      <c r="C158" s="61">
        <f t="shared" si="52"/>
        <v>22</v>
      </c>
      <c r="D158" s="11">
        <f t="shared" ca="1" si="53"/>
        <v>0</v>
      </c>
      <c r="E158" s="93">
        <f t="shared" si="54"/>
        <v>37</v>
      </c>
      <c r="F158" s="94">
        <f t="shared" si="55"/>
        <v>1</v>
      </c>
      <c r="G158" s="15">
        <f t="shared" ca="1" si="59"/>
        <v>0</v>
      </c>
      <c r="H158" s="26"/>
      <c r="I158" s="26"/>
      <c r="J158" s="15">
        <f t="shared" ca="1" si="60"/>
        <v>2.4120000000000004</v>
      </c>
      <c r="K158" s="12">
        <f t="shared" ca="1" si="64"/>
        <v>0.44014598540145988</v>
      </c>
      <c r="L158" s="13"/>
      <c r="M158" s="15">
        <f t="shared" ca="1" si="61"/>
        <v>0</v>
      </c>
      <c r="N158" s="19">
        <f t="shared" si="56"/>
        <v>36</v>
      </c>
      <c r="O158" s="15">
        <f t="shared" si="57"/>
        <v>5.48</v>
      </c>
      <c r="P158" s="15">
        <f t="shared" ca="1" si="62"/>
        <v>18.350000000000001</v>
      </c>
      <c r="Q158" s="15">
        <f t="shared" si="65"/>
        <v>2.2599999999999998</v>
      </c>
      <c r="R158" s="15">
        <f t="shared" si="66"/>
        <v>15</v>
      </c>
      <c r="S158" s="15">
        <f t="shared" ca="1" si="67"/>
        <v>0.74</v>
      </c>
      <c r="T158" s="7"/>
      <c r="U158" s="251">
        <f t="shared" si="58"/>
        <v>0.5</v>
      </c>
      <c r="X158" s="7"/>
      <c r="Y158" s="7"/>
      <c r="Z158" s="7"/>
      <c r="AA158" s="7"/>
      <c r="AB158" s="7"/>
      <c r="AC158" s="7"/>
      <c r="AD158" s="7"/>
      <c r="AE158" s="7"/>
      <c r="AF158" s="7"/>
      <c r="AG158" s="7"/>
      <c r="AH158" s="7"/>
      <c r="AI158" s="7"/>
      <c r="AJ158" s="7"/>
      <c r="AK158" s="7"/>
      <c r="AL158" s="7"/>
      <c r="AM158" s="7"/>
      <c r="AN158" s="7"/>
      <c r="AO158" s="7"/>
      <c r="AP158" s="7"/>
      <c r="AQ158" s="7"/>
    </row>
    <row r="159" spans="1:43" x14ac:dyDescent="0.2">
      <c r="A159" s="60">
        <f t="shared" si="63"/>
        <v>40084</v>
      </c>
      <c r="B159" s="36">
        <v>64</v>
      </c>
      <c r="C159" s="61">
        <f t="shared" si="52"/>
        <v>22</v>
      </c>
      <c r="D159" s="11">
        <f t="shared" ca="1" si="53"/>
        <v>0</v>
      </c>
      <c r="E159" s="93">
        <f t="shared" si="54"/>
        <v>38</v>
      </c>
      <c r="F159" s="94">
        <f t="shared" si="55"/>
        <v>1</v>
      </c>
      <c r="G159" s="15">
        <f t="shared" ca="1" si="59"/>
        <v>0</v>
      </c>
      <c r="H159" s="26"/>
      <c r="I159" s="26"/>
      <c r="J159" s="15">
        <f t="shared" ca="1" si="60"/>
        <v>2.4120000000000004</v>
      </c>
      <c r="K159" s="12">
        <f t="shared" ca="1" si="64"/>
        <v>0.44014598540145988</v>
      </c>
      <c r="L159" s="13"/>
      <c r="M159" s="15">
        <f t="shared" ca="1" si="61"/>
        <v>0</v>
      </c>
      <c r="N159" s="19">
        <f t="shared" si="56"/>
        <v>36</v>
      </c>
      <c r="O159" s="15">
        <f t="shared" si="57"/>
        <v>5.48</v>
      </c>
      <c r="P159" s="15">
        <f t="shared" ca="1" si="62"/>
        <v>18.350000000000001</v>
      </c>
      <c r="Q159" s="15">
        <f t="shared" si="65"/>
        <v>2.2599999999999998</v>
      </c>
      <c r="R159" s="15">
        <f t="shared" si="66"/>
        <v>15</v>
      </c>
      <c r="S159" s="15">
        <f t="shared" ca="1" si="67"/>
        <v>0.74</v>
      </c>
      <c r="T159" s="7"/>
      <c r="U159" s="251">
        <f t="shared" si="58"/>
        <v>0.5</v>
      </c>
      <c r="X159" s="7"/>
      <c r="Y159" s="7"/>
      <c r="Z159" s="7"/>
      <c r="AA159" s="7"/>
      <c r="AB159" s="7"/>
      <c r="AC159" s="7"/>
      <c r="AD159" s="7"/>
      <c r="AE159" s="7"/>
      <c r="AF159" s="7"/>
      <c r="AG159" s="7"/>
      <c r="AH159" s="7"/>
      <c r="AI159" s="7"/>
      <c r="AJ159" s="7"/>
      <c r="AK159" s="7"/>
      <c r="AL159" s="7"/>
      <c r="AM159" s="7"/>
      <c r="AN159" s="7"/>
      <c r="AO159" s="7"/>
      <c r="AP159" s="7"/>
      <c r="AQ159" s="7"/>
    </row>
    <row r="160" spans="1:43" x14ac:dyDescent="0.2">
      <c r="A160" s="60">
        <f>A159+1</f>
        <v>40085</v>
      </c>
      <c r="B160" s="36">
        <v>63</v>
      </c>
      <c r="C160" s="61">
        <f t="shared" si="52"/>
        <v>22</v>
      </c>
      <c r="D160" s="11">
        <f t="shared" ca="1" si="53"/>
        <v>0</v>
      </c>
      <c r="E160" s="93">
        <f t="shared" si="54"/>
        <v>39</v>
      </c>
      <c r="F160" s="94">
        <f t="shared" si="55"/>
        <v>1</v>
      </c>
      <c r="G160" s="15">
        <f t="shared" ca="1" si="59"/>
        <v>0</v>
      </c>
      <c r="H160" s="26"/>
      <c r="I160" s="26"/>
      <c r="J160" s="15">
        <f t="shared" ca="1" si="60"/>
        <v>2.4120000000000004</v>
      </c>
      <c r="K160" s="12">
        <f ca="1">J160/O160</f>
        <v>0.44014598540145988</v>
      </c>
      <c r="L160" s="13"/>
      <c r="M160" s="15">
        <f t="shared" ca="1" si="61"/>
        <v>0</v>
      </c>
      <c r="N160" s="19">
        <f t="shared" si="56"/>
        <v>36</v>
      </c>
      <c r="O160" s="15">
        <f t="shared" si="57"/>
        <v>5.48</v>
      </c>
      <c r="P160" s="15">
        <f t="shared" ca="1" si="62"/>
        <v>18.350000000000001</v>
      </c>
      <c r="Q160" s="15">
        <f t="shared" si="65"/>
        <v>2.2599999999999998</v>
      </c>
      <c r="R160" s="15">
        <f t="shared" si="66"/>
        <v>15</v>
      </c>
      <c r="S160" s="15">
        <f t="shared" ca="1" si="67"/>
        <v>0.74</v>
      </c>
      <c r="T160" s="7"/>
      <c r="U160" s="251">
        <f t="shared" si="58"/>
        <v>0.5</v>
      </c>
      <c r="X160" s="7"/>
      <c r="Y160" s="7"/>
      <c r="Z160" s="7"/>
      <c r="AA160" s="7"/>
      <c r="AB160" s="7"/>
      <c r="AC160" s="7"/>
      <c r="AD160" s="7"/>
      <c r="AE160" s="7"/>
      <c r="AF160" s="7"/>
      <c r="AG160" s="7"/>
      <c r="AH160" s="7"/>
      <c r="AI160" s="7"/>
      <c r="AJ160" s="7"/>
      <c r="AK160" s="7"/>
      <c r="AL160" s="7"/>
      <c r="AM160" s="7"/>
      <c r="AN160" s="7"/>
      <c r="AO160" s="7"/>
      <c r="AP160" s="7"/>
      <c r="AQ160" s="7"/>
    </row>
    <row r="161" spans="1:52" x14ac:dyDescent="0.2">
      <c r="A161" s="60">
        <f>A160+1</f>
        <v>40086</v>
      </c>
      <c r="B161" s="36">
        <v>63</v>
      </c>
      <c r="C161" s="61">
        <f t="shared" si="52"/>
        <v>22</v>
      </c>
      <c r="D161" s="11">
        <f t="shared" ca="1" si="53"/>
        <v>0</v>
      </c>
      <c r="E161" s="93">
        <f t="shared" si="54"/>
        <v>40</v>
      </c>
      <c r="F161" s="94">
        <f t="shared" si="55"/>
        <v>1</v>
      </c>
      <c r="G161" s="15">
        <f t="shared" ca="1" si="59"/>
        <v>0</v>
      </c>
      <c r="H161" s="26"/>
      <c r="I161" s="26"/>
      <c r="J161" s="15">
        <f t="shared" ca="1" si="60"/>
        <v>2.4120000000000004</v>
      </c>
      <c r="K161" s="12">
        <f ca="1">J161/O161</f>
        <v>0.44014598540145988</v>
      </c>
      <c r="L161" s="13"/>
      <c r="M161" s="15">
        <f t="shared" ca="1" si="61"/>
        <v>0</v>
      </c>
      <c r="N161" s="19">
        <f t="shared" si="56"/>
        <v>36</v>
      </c>
      <c r="O161" s="15">
        <f t="shared" si="57"/>
        <v>5.48</v>
      </c>
      <c r="P161" s="15">
        <f t="shared" ca="1" si="62"/>
        <v>18.350000000000001</v>
      </c>
      <c r="Q161" s="15">
        <f t="shared" si="65"/>
        <v>2.2599999999999998</v>
      </c>
      <c r="R161" s="15">
        <f t="shared" si="66"/>
        <v>15</v>
      </c>
      <c r="S161" s="15">
        <f t="shared" ca="1" si="67"/>
        <v>0.74</v>
      </c>
      <c r="T161" s="7"/>
      <c r="U161" s="251">
        <f t="shared" si="58"/>
        <v>0.5</v>
      </c>
      <c r="X161" s="7"/>
      <c r="Y161" s="7"/>
      <c r="Z161" s="7"/>
      <c r="AA161" s="7"/>
      <c r="AB161" s="7"/>
      <c r="AC161" s="7"/>
      <c r="AD161" s="7"/>
      <c r="AE161" s="7"/>
      <c r="AF161" s="7"/>
      <c r="AG161" s="7"/>
      <c r="AH161" s="7"/>
      <c r="AI161" s="7"/>
      <c r="AJ161" s="7"/>
      <c r="AK161" s="7"/>
      <c r="AL161" s="7"/>
      <c r="AM161" s="7"/>
      <c r="AN161" s="7"/>
      <c r="AO161" s="7"/>
      <c r="AP161" s="7"/>
      <c r="AQ161" s="7"/>
    </row>
    <row r="162" spans="1:52" x14ac:dyDescent="0.2">
      <c r="A162" s="25"/>
      <c r="B162" s="9"/>
      <c r="C162" s="7"/>
      <c r="D162" s="15"/>
      <c r="H162" s="26"/>
      <c r="I162" s="26"/>
      <c r="J162" s="15"/>
      <c r="K162" s="12"/>
      <c r="L162" s="13"/>
      <c r="M162" s="15"/>
      <c r="N162" s="19"/>
      <c r="O162" s="15"/>
      <c r="P162" s="15"/>
      <c r="Q162" s="14"/>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row>
    <row r="163" spans="1:52" x14ac:dyDescent="0.2">
      <c r="A163" s="41" t="s">
        <v>46</v>
      </c>
      <c r="B163" s="28"/>
      <c r="C163" s="28"/>
      <c r="D163" s="46">
        <f ca="1">SUM(D8:D161)</f>
        <v>18.350000000000001</v>
      </c>
      <c r="E163" s="28"/>
      <c r="F163" s="28"/>
      <c r="G163" s="46">
        <f ca="1">SUM(G8:G161)</f>
        <v>18.350000000000001</v>
      </c>
      <c r="H163" s="46">
        <f>SUM(H8:H161)</f>
        <v>2.2599999999999998</v>
      </c>
      <c r="I163" s="46">
        <f>SUM(I8:I161)</f>
        <v>15</v>
      </c>
      <c r="J163" s="43"/>
      <c r="K163" s="44"/>
      <c r="L163" s="45"/>
      <c r="M163" s="46">
        <f ca="1">SUM(M8:M161)</f>
        <v>0.74</v>
      </c>
      <c r="N163" s="42"/>
      <c r="O163" s="46"/>
      <c r="P163" s="46"/>
      <c r="Q163" s="47"/>
      <c r="R163" s="28"/>
      <c r="S163" s="28"/>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row>
    <row r="164" spans="1:52" x14ac:dyDescent="0.2">
      <c r="A164" s="48" t="s">
        <v>47</v>
      </c>
      <c r="B164" s="29"/>
      <c r="C164" s="29"/>
      <c r="D164" s="49"/>
      <c r="E164" s="29"/>
      <c r="F164" s="29"/>
      <c r="G164" s="29"/>
      <c r="H164" s="50">
        <f>COUNT(H8:H161)</f>
        <v>38</v>
      </c>
      <c r="I164" s="50">
        <f>COUNT(I8:I161)</f>
        <v>12</v>
      </c>
      <c r="J164" s="51"/>
      <c r="K164" s="52"/>
      <c r="L164" s="50">
        <f>COUNT(L8:L161)</f>
        <v>4</v>
      </c>
      <c r="M164" s="49"/>
      <c r="N164" s="53"/>
      <c r="O164" s="49"/>
      <c r="P164" s="49"/>
      <c r="Q164" s="54"/>
      <c r="R164" s="29"/>
      <c r="S164" s="29"/>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row>
    <row r="165" spans="1:52" x14ac:dyDescent="0.2">
      <c r="A165" s="55" t="s">
        <v>48</v>
      </c>
      <c r="B165" s="30"/>
      <c r="C165" s="30"/>
      <c r="D165" s="56">
        <f ca="1">MAX(D8:D161)</f>
        <v>0.28999999999999998</v>
      </c>
      <c r="E165" s="30"/>
      <c r="F165" s="30"/>
      <c r="G165" s="56">
        <f t="shared" ref="G165:M165" ca="1" si="68">MAX(G8:G161)</f>
        <v>0.28999999999999998</v>
      </c>
      <c r="H165" s="56">
        <f t="shared" si="68"/>
        <v>1.26</v>
      </c>
      <c r="I165" s="56">
        <f t="shared" si="68"/>
        <v>1.25</v>
      </c>
      <c r="J165" s="56">
        <f t="shared" ca="1" si="68"/>
        <v>2.5148571428571453</v>
      </c>
      <c r="K165" s="57">
        <f t="shared" ca="1" si="68"/>
        <v>0.45891553701772719</v>
      </c>
      <c r="L165" s="57">
        <f t="shared" si="68"/>
        <v>0.4</v>
      </c>
      <c r="M165" s="56">
        <f t="shared" ca="1" si="68"/>
        <v>0.59</v>
      </c>
      <c r="N165" s="58"/>
      <c r="O165" s="56"/>
      <c r="P165" s="56"/>
      <c r="Q165" s="59"/>
      <c r="R165" s="30"/>
      <c r="S165" s="30"/>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row>
    <row r="166" spans="1:52" x14ac:dyDescent="0.2">
      <c r="A166" s="8"/>
      <c r="B166" s="7"/>
      <c r="C166" s="7"/>
      <c r="D166" s="21"/>
      <c r="E166" s="21"/>
      <c r="F166" s="21"/>
      <c r="G166" s="10"/>
      <c r="H166" s="22"/>
      <c r="I166" s="18"/>
      <c r="J166" s="21"/>
      <c r="K166" s="19"/>
      <c r="L166" s="15"/>
      <c r="M166" s="15"/>
      <c r="N166" s="20"/>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row>
    <row r="167" spans="1:52" x14ac:dyDescent="0.2">
      <c r="A167" s="31" t="str">
        <f ca="1">HYPERLINK("#"&amp;MID(CELL("filename",A1),FIND("]",CELL("filename",A1))+1,256)&amp;"!"&amp;ADDRESS(ROW($B$8),COLUMN($B$8),1,TRUE),"Return to Cell B8")</f>
        <v>Return to Cell B8</v>
      </c>
      <c r="B167" s="121"/>
      <c r="C167" s="121"/>
      <c r="D167" s="21"/>
      <c r="E167" s="21"/>
      <c r="F167" s="21"/>
      <c r="G167" s="10"/>
      <c r="H167" s="22"/>
      <c r="I167" s="18"/>
      <c r="J167" s="21"/>
      <c r="K167" s="19"/>
      <c r="L167" s="15"/>
      <c r="M167" s="15"/>
      <c r="N167" s="20"/>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row>
    <row r="168" spans="1:52" x14ac:dyDescent="0.2">
      <c r="A168" s="31"/>
      <c r="B168" s="161"/>
      <c r="C168" s="161"/>
      <c r="D168" s="21"/>
      <c r="E168" s="21"/>
      <c r="F168" s="21"/>
      <c r="G168" s="10"/>
      <c r="H168" s="22"/>
      <c r="I168" s="18"/>
      <c r="J168" s="21"/>
      <c r="K168" s="19"/>
      <c r="L168" s="15"/>
      <c r="M168" s="15"/>
      <c r="N168" s="20"/>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row>
    <row r="169" spans="1:52" x14ac:dyDescent="0.2">
      <c r="A169" s="31"/>
      <c r="B169" s="161"/>
      <c r="C169" s="161"/>
      <c r="D169" s="21"/>
      <c r="E169" s="21"/>
      <c r="F169" s="21"/>
      <c r="G169" s="10"/>
      <c r="H169" s="22"/>
      <c r="I169" s="18"/>
      <c r="J169" s="21"/>
      <c r="K169" s="19"/>
      <c r="L169" s="15"/>
      <c r="M169" s="15"/>
      <c r="N169" s="20"/>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row>
    <row r="170" spans="1:52" x14ac:dyDescent="0.2">
      <c r="A170" s="8"/>
      <c r="B170" s="121"/>
      <c r="C170" s="121"/>
      <c r="D170" s="21"/>
      <c r="E170" s="21"/>
      <c r="F170" s="21"/>
      <c r="G170" s="10"/>
      <c r="H170" s="22"/>
      <c r="I170" s="18"/>
      <c r="J170" s="21"/>
      <c r="K170" s="19"/>
      <c r="L170" s="15"/>
      <c r="M170" s="15"/>
      <c r="N170" s="20"/>
      <c r="O170" s="121"/>
      <c r="P170" s="121"/>
      <c r="Q170" s="121"/>
      <c r="R170" s="121"/>
      <c r="S170" s="121"/>
      <c r="T170" s="121"/>
      <c r="U170" s="121"/>
      <c r="V170" s="121"/>
      <c r="W170" s="121"/>
      <c r="X170" s="121"/>
      <c r="Y170" s="121"/>
      <c r="Z170" s="121"/>
      <c r="AA170" s="121" t="s">
        <v>135</v>
      </c>
      <c r="AB170" s="31" t="str">
        <f ca="1">HYPERLINK("#"&amp;MID(CELL("filename",H156),FIND("]",CELL("filename",H156))+1,256)&amp;"!"&amp;ADDRESS(ROW($B$8),COLUMN($B$8),1,TRUE),"Return to Cell B8")</f>
        <v>Return to Cell B8</v>
      </c>
      <c r="AC170" s="121"/>
      <c r="AD170" s="121"/>
      <c r="AE170" s="121"/>
      <c r="AF170" s="121"/>
      <c r="AG170" s="121"/>
      <c r="AH170" s="121"/>
      <c r="AI170" s="121"/>
      <c r="AJ170" s="121"/>
      <c r="AK170" s="121"/>
      <c r="AL170" s="121"/>
      <c r="AM170" s="121"/>
      <c r="AN170" s="121"/>
      <c r="AO170" s="121"/>
      <c r="AP170" s="121"/>
      <c r="AQ170" s="121"/>
    </row>
    <row r="171" spans="1:52" x14ac:dyDescent="0.2">
      <c r="A171" s="8"/>
      <c r="B171" s="121"/>
      <c r="C171" s="121"/>
      <c r="D171" s="21"/>
      <c r="E171" s="21"/>
      <c r="F171" s="21"/>
      <c r="G171" s="10"/>
      <c r="H171" s="22"/>
      <c r="I171" s="18"/>
      <c r="J171" s="21"/>
      <c r="K171" s="19"/>
      <c r="L171" s="15"/>
      <c r="M171" s="15"/>
      <c r="N171" s="20"/>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row>
    <row r="172" spans="1:52" x14ac:dyDescent="0.2">
      <c r="AA172" s="64" t="s">
        <v>94</v>
      </c>
      <c r="AD172" s="31" t="str">
        <f ca="1">HYPERLINK("#"&amp;MID(CELL("filename",J158),FIND("]",CELL("filename",J158))+1,256)&amp;"!"&amp;ADDRESS(ROW($B$8),COLUMN($B$8),1,TRUE),"Return to Cell B8")</f>
        <v>Return to Cell B8</v>
      </c>
      <c r="AG172" s="37" t="s">
        <v>84</v>
      </c>
      <c r="AP172" s="17"/>
      <c r="AX172" s="10"/>
      <c r="AY172" s="10"/>
      <c r="AZ172" s="16"/>
    </row>
    <row r="173" spans="1:52" ht="38.25" x14ac:dyDescent="0.2">
      <c r="AA173" s="71" t="s">
        <v>95</v>
      </c>
      <c r="AB173" s="72" t="s">
        <v>97</v>
      </c>
      <c r="AC173" s="75" t="s">
        <v>98</v>
      </c>
      <c r="AD173" s="73" t="s">
        <v>96</v>
      </c>
      <c r="AE173" s="77" t="s">
        <v>100</v>
      </c>
      <c r="AP173" s="17"/>
      <c r="AX173" s="10"/>
      <c r="AY173" s="10"/>
      <c r="AZ173" s="16"/>
    </row>
    <row r="174" spans="1:52" x14ac:dyDescent="0.2">
      <c r="AA174" s="23"/>
      <c r="AB174" s="74" t="s">
        <v>87</v>
      </c>
      <c r="AC174" s="187" t="s">
        <v>5</v>
      </c>
      <c r="AD174" s="74" t="s">
        <v>87</v>
      </c>
      <c r="AP174" s="17"/>
      <c r="AX174" s="10"/>
      <c r="AY174" s="10"/>
      <c r="AZ174" s="16"/>
    </row>
    <row r="175" spans="1:52" ht="12.75" customHeight="1" x14ac:dyDescent="0.2">
      <c r="AA175" s="68" t="s">
        <v>9</v>
      </c>
      <c r="AB175" s="65">
        <v>1</v>
      </c>
      <c r="AC175" s="82">
        <v>48</v>
      </c>
      <c r="AD175" s="83">
        <v>1</v>
      </c>
      <c r="AE175" s="257" t="s">
        <v>99</v>
      </c>
      <c r="AF175" s="258"/>
      <c r="AG175" s="258"/>
      <c r="AH175" s="258"/>
      <c r="AP175" s="17"/>
      <c r="AX175" s="10"/>
      <c r="AY175" s="10"/>
      <c r="AZ175" s="16"/>
    </row>
    <row r="176" spans="1:52" ht="12.75" customHeight="1" x14ac:dyDescent="0.2">
      <c r="AA176" s="69" t="s">
        <v>10</v>
      </c>
      <c r="AB176" s="66">
        <v>2</v>
      </c>
      <c r="AC176" s="84">
        <v>36</v>
      </c>
      <c r="AD176" s="85">
        <v>7</v>
      </c>
      <c r="AE176" s="257"/>
      <c r="AF176" s="258"/>
      <c r="AG176" s="258"/>
      <c r="AH176" s="258"/>
      <c r="AP176" s="17"/>
      <c r="AX176" s="10"/>
      <c r="AY176" s="10"/>
      <c r="AZ176" s="16"/>
    </row>
    <row r="177" spans="27:52" ht="12.75" customHeight="1" x14ac:dyDescent="0.2">
      <c r="AA177" s="69" t="s">
        <v>3</v>
      </c>
      <c r="AB177" s="66">
        <v>3</v>
      </c>
      <c r="AC177" s="84">
        <v>36</v>
      </c>
      <c r="AD177" s="85">
        <v>7</v>
      </c>
      <c r="AE177" s="257"/>
      <c r="AF177" s="258"/>
      <c r="AG177" s="258"/>
      <c r="AH177" s="258"/>
      <c r="AP177" s="17"/>
      <c r="AX177" s="10"/>
      <c r="AY177" s="10"/>
      <c r="AZ177" s="16"/>
    </row>
    <row r="178" spans="27:52" ht="12.75" customHeight="1" x14ac:dyDescent="0.2">
      <c r="AA178" s="69" t="s">
        <v>45</v>
      </c>
      <c r="AB178" s="66">
        <v>4</v>
      </c>
      <c r="AC178" s="84">
        <v>24</v>
      </c>
      <c r="AD178" s="85">
        <v>7</v>
      </c>
      <c r="AE178" s="257"/>
      <c r="AF178" s="258"/>
      <c r="AG178" s="258"/>
      <c r="AH178" s="258"/>
      <c r="AP178" s="17"/>
      <c r="AX178" s="10"/>
      <c r="AY178" s="10"/>
      <c r="AZ178" s="16"/>
    </row>
    <row r="179" spans="27:52" ht="12.75" customHeight="1" x14ac:dyDescent="0.2">
      <c r="AA179" s="69" t="s">
        <v>11</v>
      </c>
      <c r="AB179" s="66">
        <v>5</v>
      </c>
      <c r="AC179" s="84">
        <v>24</v>
      </c>
      <c r="AD179" s="85">
        <v>7</v>
      </c>
      <c r="AE179" s="257"/>
      <c r="AF179" s="258"/>
      <c r="AG179" s="258"/>
      <c r="AH179" s="258"/>
      <c r="AP179" s="17"/>
      <c r="AX179" s="10"/>
      <c r="AY179" s="10"/>
      <c r="AZ179" s="16"/>
    </row>
    <row r="180" spans="27:52" ht="12.75" customHeight="1" x14ac:dyDescent="0.2">
      <c r="AA180" s="69" t="s">
        <v>12</v>
      </c>
      <c r="AB180" s="66">
        <v>6</v>
      </c>
      <c r="AC180" s="84">
        <v>24</v>
      </c>
      <c r="AD180" s="85">
        <v>7</v>
      </c>
      <c r="AE180" s="257"/>
      <c r="AF180" s="258"/>
      <c r="AG180" s="258"/>
      <c r="AH180" s="258"/>
      <c r="AP180" s="17"/>
      <c r="AX180" s="10"/>
      <c r="AY180" s="10"/>
      <c r="AZ180" s="16"/>
    </row>
    <row r="181" spans="27:52" ht="12.75" customHeight="1" x14ac:dyDescent="0.2">
      <c r="AA181" s="237" t="s">
        <v>254</v>
      </c>
      <c r="AB181" s="66">
        <v>7</v>
      </c>
      <c r="AC181" s="84">
        <v>36</v>
      </c>
      <c r="AD181" s="85">
        <v>7</v>
      </c>
      <c r="AE181" s="257"/>
      <c r="AF181" s="258"/>
      <c r="AG181" s="258"/>
      <c r="AH181" s="258"/>
      <c r="AP181" s="17"/>
      <c r="AX181" s="10"/>
      <c r="AY181" s="10"/>
      <c r="AZ181" s="16"/>
    </row>
    <row r="182" spans="27:52" ht="12.75" customHeight="1" x14ac:dyDescent="0.2">
      <c r="AA182" s="69" t="s">
        <v>13</v>
      </c>
      <c r="AB182" s="66">
        <v>8</v>
      </c>
      <c r="AC182" s="84">
        <v>36</v>
      </c>
      <c r="AD182" s="85">
        <v>7</v>
      </c>
      <c r="AE182" s="257"/>
      <c r="AF182" s="258"/>
      <c r="AG182" s="258"/>
      <c r="AH182" s="258"/>
      <c r="AP182" s="17"/>
      <c r="AX182" s="10"/>
      <c r="AY182" s="10"/>
      <c r="AZ182" s="16"/>
    </row>
    <row r="183" spans="27:52" ht="12.75" customHeight="1" x14ac:dyDescent="0.2">
      <c r="AA183" s="70" t="s">
        <v>249</v>
      </c>
      <c r="AB183" s="67">
        <v>9</v>
      </c>
      <c r="AC183" s="86">
        <v>36</v>
      </c>
      <c r="AD183" s="87">
        <v>7</v>
      </c>
      <c r="AE183" s="257"/>
      <c r="AF183" s="258"/>
      <c r="AG183" s="258"/>
      <c r="AH183" s="258"/>
      <c r="AP183" s="17"/>
      <c r="AX183" s="10"/>
      <c r="AY183" s="10"/>
      <c r="AZ183" s="16"/>
    </row>
    <row r="184" spans="27:52" x14ac:dyDescent="0.2">
      <c r="AA184" s="8"/>
      <c r="AP184" s="17"/>
      <c r="AX184" s="10"/>
      <c r="AY184" s="10"/>
      <c r="AZ184" s="16"/>
    </row>
    <row r="185" spans="27:52" x14ac:dyDescent="0.2">
      <c r="AA185" s="97" t="s">
        <v>104</v>
      </c>
      <c r="AB185" s="97" t="s">
        <v>105</v>
      </c>
      <c r="AE185" s="162" t="s">
        <v>106</v>
      </c>
      <c r="AF185" s="162" t="s">
        <v>107</v>
      </c>
      <c r="AG185" s="166" t="s">
        <v>85</v>
      </c>
      <c r="AP185" s="17"/>
      <c r="AX185" s="10"/>
      <c r="AY185" s="10"/>
      <c r="AZ185" s="16"/>
    </row>
    <row r="186" spans="27:52" ht="15.75" x14ac:dyDescent="0.3">
      <c r="AA186" s="189" t="s">
        <v>148</v>
      </c>
      <c r="AB186" s="116" t="s">
        <v>116</v>
      </c>
      <c r="AE186" s="80">
        <v>4</v>
      </c>
      <c r="AF186" s="161" t="s">
        <v>14</v>
      </c>
      <c r="AG186" s="161"/>
    </row>
    <row r="187" spans="27:52" ht="15.75" x14ac:dyDescent="0.3">
      <c r="AA187" s="189" t="s">
        <v>149</v>
      </c>
      <c r="AB187" s="117" t="s">
        <v>142</v>
      </c>
      <c r="AE187" s="81">
        <v>0.5</v>
      </c>
      <c r="AF187" s="163" t="s">
        <v>87</v>
      </c>
      <c r="AG187" s="164"/>
    </row>
    <row r="188" spans="27:52" ht="15.75" x14ac:dyDescent="0.3">
      <c r="AA188" s="117" t="s">
        <v>150</v>
      </c>
      <c r="AB188" s="96" t="s">
        <v>109</v>
      </c>
      <c r="AE188" s="80">
        <v>0.6</v>
      </c>
      <c r="AF188" s="163" t="s">
        <v>87</v>
      </c>
      <c r="AG188" s="164"/>
    </row>
    <row r="189" spans="27:52" ht="15.75" x14ac:dyDescent="0.3">
      <c r="AA189" s="117" t="s">
        <v>151</v>
      </c>
      <c r="AB189" s="118" t="s">
        <v>122</v>
      </c>
      <c r="AE189" s="80">
        <v>21</v>
      </c>
      <c r="AF189" s="165" t="s">
        <v>108</v>
      </c>
      <c r="AG189" s="164"/>
    </row>
    <row r="190" spans="27:52" x14ac:dyDescent="0.2">
      <c r="AA190" s="117" t="s">
        <v>146</v>
      </c>
      <c r="AB190" s="118" t="s">
        <v>147</v>
      </c>
      <c r="AE190" s="81">
        <v>0.5</v>
      </c>
      <c r="AF190" s="163" t="s">
        <v>87</v>
      </c>
      <c r="AG190" s="164"/>
    </row>
    <row r="191" spans="27:52" x14ac:dyDescent="0.2">
      <c r="AA191" s="88"/>
      <c r="AG191" s="31"/>
    </row>
    <row r="192" spans="27:52" x14ac:dyDescent="0.2">
      <c r="AA192" s="31" t="str">
        <f ca="1">HYPERLINK("#"&amp;MID(CELL("filename",G179),FIND("]",CELL("filename",G179))+1,256)&amp;"!"&amp;ADDRESS(ROW($B$8),COLUMN($B$8),1,TRUE),"Return to Cell B8")</f>
        <v>Return to Cell B8</v>
      </c>
      <c r="AG192" s="31"/>
    </row>
    <row r="193" spans="27:34" x14ac:dyDescent="0.2">
      <c r="AA193" s="62"/>
      <c r="AG193" s="31"/>
    </row>
    <row r="194" spans="27:34" x14ac:dyDescent="0.2">
      <c r="AA194" s="117" t="s">
        <v>121</v>
      </c>
    </row>
    <row r="195" spans="27:34" x14ac:dyDescent="0.2">
      <c r="AA195" s="122" t="s">
        <v>117</v>
      </c>
      <c r="AB195" s="123" t="s">
        <v>118</v>
      </c>
      <c r="AC195" s="123"/>
      <c r="AD195" s="122" t="s">
        <v>120</v>
      </c>
      <c r="AE195" s="122" t="s">
        <v>119</v>
      </c>
      <c r="AF195" s="122" t="s">
        <v>120</v>
      </c>
      <c r="AG195" s="122" t="s">
        <v>119</v>
      </c>
      <c r="AH195" s="122" t="s">
        <v>7</v>
      </c>
    </row>
    <row r="196" spans="27:34" x14ac:dyDescent="0.2">
      <c r="AA196" s="124"/>
      <c r="AB196" s="125" t="s">
        <v>16</v>
      </c>
      <c r="AC196" s="126" t="s">
        <v>17</v>
      </c>
      <c r="AD196" s="127" t="s">
        <v>259</v>
      </c>
      <c r="AE196" s="126" t="s">
        <v>101</v>
      </c>
      <c r="AF196" s="126" t="s">
        <v>93</v>
      </c>
      <c r="AG196" s="126" t="s">
        <v>93</v>
      </c>
      <c r="AH196" s="126" t="s">
        <v>93</v>
      </c>
    </row>
    <row r="197" spans="27:34" x14ac:dyDescent="0.2">
      <c r="AA197" s="124"/>
      <c r="AB197" s="125" t="s">
        <v>8</v>
      </c>
      <c r="AC197" s="126" t="s">
        <v>8</v>
      </c>
      <c r="AD197" s="127" t="s">
        <v>87</v>
      </c>
      <c r="AE197" s="126" t="s">
        <v>8</v>
      </c>
      <c r="AF197" s="126" t="s">
        <v>19</v>
      </c>
      <c r="AG197" s="126" t="s">
        <v>8</v>
      </c>
      <c r="AH197" s="126" t="s">
        <v>5</v>
      </c>
    </row>
    <row r="198" spans="27:34" ht="13.5" thickBot="1" x14ac:dyDescent="0.25">
      <c r="AA198" s="128" t="s">
        <v>123</v>
      </c>
      <c r="AB198" s="128" t="s">
        <v>124</v>
      </c>
      <c r="AC198" s="127" t="s">
        <v>125</v>
      </c>
      <c r="AD198" s="127" t="s">
        <v>126</v>
      </c>
      <c r="AE198" s="127" t="s">
        <v>127</v>
      </c>
      <c r="AF198" s="127" t="s">
        <v>128</v>
      </c>
      <c r="AG198" s="127" t="s">
        <v>129</v>
      </c>
      <c r="AH198" s="127" t="s">
        <v>130</v>
      </c>
    </row>
    <row r="199" spans="27:34" x14ac:dyDescent="0.2">
      <c r="AA199" s="129">
        <v>0</v>
      </c>
      <c r="AB199" s="130">
        <v>0</v>
      </c>
      <c r="AC199" s="131">
        <v>0</v>
      </c>
      <c r="AD199" s="132" t="s">
        <v>102</v>
      </c>
      <c r="AE199" s="133">
        <f>AC199-AB199</f>
        <v>0</v>
      </c>
      <c r="AF199" s="134">
        <v>0</v>
      </c>
      <c r="AG199" s="135">
        <v>0</v>
      </c>
      <c r="AH199" s="136">
        <v>0</v>
      </c>
    </row>
    <row r="200" spans="27:34" x14ac:dyDescent="0.2">
      <c r="AA200" s="137">
        <v>1</v>
      </c>
      <c r="AB200" s="126">
        <v>0</v>
      </c>
      <c r="AC200" s="138">
        <v>4</v>
      </c>
      <c r="AD200" s="139" t="s">
        <v>24</v>
      </c>
      <c r="AE200" s="140">
        <f t="shared" ref="AE200:AE208" si="69">AC200-AB200</f>
        <v>4</v>
      </c>
      <c r="AF200" s="171">
        <f t="shared" ref="AF200:AF207" si="70">VLOOKUP(AD200,AWHC,COLUMNS(AA214:AB214),FALSE)</f>
        <v>7.0000000000000007E-2</v>
      </c>
      <c r="AG200" s="141">
        <f>AE200*AF200</f>
        <v>0.28000000000000003</v>
      </c>
      <c r="AH200" s="142">
        <f>AH199+AG200</f>
        <v>0.28000000000000003</v>
      </c>
    </row>
    <row r="201" spans="27:34" x14ac:dyDescent="0.2">
      <c r="AA201" s="137">
        <v>2</v>
      </c>
      <c r="AB201" s="126">
        <f>AC200</f>
        <v>4</v>
      </c>
      <c r="AC201" s="138">
        <v>8</v>
      </c>
      <c r="AD201" s="139" t="s">
        <v>26</v>
      </c>
      <c r="AE201" s="140">
        <f t="shared" si="69"/>
        <v>4</v>
      </c>
      <c r="AF201" s="171">
        <f t="shared" si="70"/>
        <v>0.09</v>
      </c>
      <c r="AG201" s="141">
        <f t="shared" ref="AG201:AG207" si="71">AE201*AF201</f>
        <v>0.36</v>
      </c>
      <c r="AH201" s="142">
        <f t="shared" ref="AH201:AH207" si="72">AH200+AG201</f>
        <v>0.64</v>
      </c>
    </row>
    <row r="202" spans="27:34" x14ac:dyDescent="0.2">
      <c r="AA202" s="137">
        <v>3</v>
      </c>
      <c r="AB202" s="126">
        <f t="shared" ref="AB202:AB207" si="73">AC201</f>
        <v>8</v>
      </c>
      <c r="AC202" s="138">
        <v>12</v>
      </c>
      <c r="AD202" s="139" t="s">
        <v>25</v>
      </c>
      <c r="AE202" s="140">
        <f t="shared" si="69"/>
        <v>4</v>
      </c>
      <c r="AF202" s="171">
        <f t="shared" si="70"/>
        <v>0.13</v>
      </c>
      <c r="AG202" s="141">
        <f t="shared" si="71"/>
        <v>0.52</v>
      </c>
      <c r="AH202" s="142">
        <f t="shared" si="72"/>
        <v>1.1600000000000001</v>
      </c>
    </row>
    <row r="203" spans="27:34" x14ac:dyDescent="0.2">
      <c r="AA203" s="137">
        <v>4</v>
      </c>
      <c r="AB203" s="126">
        <f t="shared" si="73"/>
        <v>12</v>
      </c>
      <c r="AC203" s="138">
        <v>20</v>
      </c>
      <c r="AD203" s="139" t="s">
        <v>22</v>
      </c>
      <c r="AE203" s="140">
        <f t="shared" si="69"/>
        <v>8</v>
      </c>
      <c r="AF203" s="171">
        <f t="shared" si="70"/>
        <v>0.16</v>
      </c>
      <c r="AG203" s="141">
        <f t="shared" si="71"/>
        <v>1.28</v>
      </c>
      <c r="AH203" s="142">
        <f t="shared" si="72"/>
        <v>2.4400000000000004</v>
      </c>
    </row>
    <row r="204" spans="27:34" x14ac:dyDescent="0.2">
      <c r="AA204" s="137">
        <v>5</v>
      </c>
      <c r="AB204" s="126">
        <f t="shared" si="73"/>
        <v>20</v>
      </c>
      <c r="AC204" s="138">
        <v>28</v>
      </c>
      <c r="AD204" s="139" t="s">
        <v>27</v>
      </c>
      <c r="AE204" s="140">
        <f t="shared" si="69"/>
        <v>8</v>
      </c>
      <c r="AF204" s="171">
        <f t="shared" si="70"/>
        <v>0.2</v>
      </c>
      <c r="AG204" s="141">
        <f t="shared" si="71"/>
        <v>1.6</v>
      </c>
      <c r="AH204" s="142">
        <f t="shared" si="72"/>
        <v>4.0400000000000009</v>
      </c>
    </row>
    <row r="205" spans="27:34" x14ac:dyDescent="0.2">
      <c r="AA205" s="137">
        <v>6</v>
      </c>
      <c r="AB205" s="126">
        <f t="shared" si="73"/>
        <v>28</v>
      </c>
      <c r="AC205" s="138">
        <v>36</v>
      </c>
      <c r="AD205" s="139" t="s">
        <v>21</v>
      </c>
      <c r="AE205" s="140">
        <f t="shared" si="69"/>
        <v>8</v>
      </c>
      <c r="AF205" s="171">
        <f t="shared" si="70"/>
        <v>0.18</v>
      </c>
      <c r="AG205" s="141">
        <f t="shared" si="71"/>
        <v>1.44</v>
      </c>
      <c r="AH205" s="142">
        <f t="shared" si="72"/>
        <v>5.48</v>
      </c>
    </row>
    <row r="206" spans="27:34" x14ac:dyDescent="0.2">
      <c r="AA206" s="137">
        <v>7</v>
      </c>
      <c r="AB206" s="126">
        <f t="shared" si="73"/>
        <v>36</v>
      </c>
      <c r="AC206" s="138">
        <v>40</v>
      </c>
      <c r="AD206" s="139" t="s">
        <v>28</v>
      </c>
      <c r="AE206" s="140">
        <f t="shared" si="69"/>
        <v>4</v>
      </c>
      <c r="AF206" s="171">
        <f t="shared" si="70"/>
        <v>0.16</v>
      </c>
      <c r="AG206" s="141">
        <f t="shared" si="71"/>
        <v>0.64</v>
      </c>
      <c r="AH206" s="142">
        <f t="shared" si="72"/>
        <v>6.12</v>
      </c>
    </row>
    <row r="207" spans="27:34" ht="13.5" thickBot="1" x14ac:dyDescent="0.25">
      <c r="AA207" s="137">
        <v>8</v>
      </c>
      <c r="AB207" s="126">
        <f t="shared" si="73"/>
        <v>40</v>
      </c>
      <c r="AC207" s="143">
        <v>48</v>
      </c>
      <c r="AD207" s="144" t="s">
        <v>23</v>
      </c>
      <c r="AE207" s="145">
        <f t="shared" si="69"/>
        <v>8</v>
      </c>
      <c r="AF207" s="184">
        <f t="shared" si="70"/>
        <v>0.04</v>
      </c>
      <c r="AG207" s="146">
        <f t="shared" si="71"/>
        <v>0.32</v>
      </c>
      <c r="AH207" s="147">
        <f t="shared" si="72"/>
        <v>6.44</v>
      </c>
    </row>
    <row r="208" spans="27:34" ht="13.5" thickBot="1" x14ac:dyDescent="0.25">
      <c r="AA208" s="148">
        <v>9</v>
      </c>
      <c r="AB208" s="149">
        <f>AC207</f>
        <v>48</v>
      </c>
      <c r="AC208" s="149">
        <f>AC207</f>
        <v>48</v>
      </c>
      <c r="AD208" s="150" t="s">
        <v>102</v>
      </c>
      <c r="AE208" s="151">
        <f t="shared" si="69"/>
        <v>0</v>
      </c>
      <c r="AF208" s="152">
        <v>0</v>
      </c>
      <c r="AG208" s="153">
        <v>0</v>
      </c>
      <c r="AH208" s="154">
        <f>AH207</f>
        <v>6.44</v>
      </c>
    </row>
    <row r="209" spans="27:34" x14ac:dyDescent="0.2">
      <c r="AA209" s="118"/>
      <c r="AB209" s="118" t="s">
        <v>7</v>
      </c>
      <c r="AC209" s="118"/>
      <c r="AD209" s="31" t="str">
        <f ca="1">HYPERLINK("#"&amp;MID(CELL("filename",J197),FIND("]",CELL("filename",J197))+1,256)&amp;"!"&amp;ADDRESS(ROW($B$8),COLUMN($B$8),1,TRUE),"Return to Cell B8")</f>
        <v>Return to Cell B8</v>
      </c>
      <c r="AE209" s="118"/>
      <c r="AF209" s="118"/>
      <c r="AG209" s="155">
        <f>SUM(AG200:AG207)</f>
        <v>6.44</v>
      </c>
      <c r="AH209" s="155"/>
    </row>
    <row r="210" spans="27:34" x14ac:dyDescent="0.2">
      <c r="AA210" s="78"/>
      <c r="AB210" s="4"/>
      <c r="AC210" s="4"/>
      <c r="AD210" s="4"/>
    </row>
    <row r="211" spans="27:34" x14ac:dyDescent="0.2">
      <c r="AA211" s="124" t="s">
        <v>15</v>
      </c>
      <c r="AB211" s="124"/>
      <c r="AC211" s="124"/>
      <c r="AD211" s="124"/>
    </row>
    <row r="212" spans="27:34" x14ac:dyDescent="0.2">
      <c r="AA212" s="156"/>
      <c r="AB212" s="122" t="s">
        <v>93</v>
      </c>
      <c r="AD212" s="126"/>
    </row>
    <row r="213" spans="27:34" x14ac:dyDescent="0.2">
      <c r="AA213" s="157" t="s">
        <v>18</v>
      </c>
      <c r="AB213" s="158" t="s">
        <v>19</v>
      </c>
      <c r="AD213" s="126"/>
    </row>
    <row r="214" spans="27:34" x14ac:dyDescent="0.2">
      <c r="AA214" s="118" t="s">
        <v>23</v>
      </c>
      <c r="AB214" s="155">
        <v>0.04</v>
      </c>
      <c r="AD214" s="171"/>
    </row>
    <row r="215" spans="27:34" x14ac:dyDescent="0.2">
      <c r="AA215" s="118" t="s">
        <v>24</v>
      </c>
      <c r="AB215" s="155">
        <v>7.0000000000000007E-2</v>
      </c>
      <c r="AD215" s="171"/>
    </row>
    <row r="216" spans="27:34" x14ac:dyDescent="0.2">
      <c r="AA216" s="118" t="s">
        <v>26</v>
      </c>
      <c r="AB216" s="155">
        <v>0.09</v>
      </c>
      <c r="AD216" s="171"/>
    </row>
    <row r="217" spans="27:34" x14ac:dyDescent="0.2">
      <c r="AA217" s="118" t="s">
        <v>25</v>
      </c>
      <c r="AB217" s="155">
        <v>0.13</v>
      </c>
      <c r="AD217" s="171"/>
    </row>
    <row r="218" spans="27:34" x14ac:dyDescent="0.2">
      <c r="AA218" s="118" t="s">
        <v>22</v>
      </c>
      <c r="AB218" s="155">
        <v>0.16</v>
      </c>
      <c r="AD218" s="171"/>
    </row>
    <row r="219" spans="27:34" x14ac:dyDescent="0.2">
      <c r="AA219" s="118" t="s">
        <v>27</v>
      </c>
      <c r="AB219" s="155">
        <v>0.2</v>
      </c>
      <c r="AD219" s="171"/>
    </row>
    <row r="220" spans="27:34" x14ac:dyDescent="0.2">
      <c r="AA220" s="118" t="s">
        <v>21</v>
      </c>
      <c r="AB220" s="155">
        <v>0.18</v>
      </c>
      <c r="AD220" s="171"/>
    </row>
    <row r="221" spans="27:34" x14ac:dyDescent="0.2">
      <c r="AA221" s="118" t="s">
        <v>28</v>
      </c>
      <c r="AB221" s="155">
        <v>0.16</v>
      </c>
      <c r="AD221" s="171"/>
    </row>
    <row r="222" spans="27:34" x14ac:dyDescent="0.2">
      <c r="AA222" s="157" t="s">
        <v>20</v>
      </c>
      <c r="AB222" s="159">
        <v>0</v>
      </c>
      <c r="AD222" s="171"/>
    </row>
    <row r="223" spans="27:34" x14ac:dyDescent="0.2">
      <c r="AA223" s="8"/>
    </row>
    <row r="224" spans="27:34" x14ac:dyDescent="0.2">
      <c r="AA224" s="31" t="str">
        <f ca="1">HYPERLINK("#"&amp;MID(CELL("filename",G212),FIND("]",CELL("filename",G212))+1,256)&amp;"!"&amp;ADDRESS(ROW($B$8),COLUMN($B$8),1,TRUE),"Return to Cell B8")</f>
        <v>Return to Cell B8</v>
      </c>
    </row>
    <row r="225" spans="27:75" x14ac:dyDescent="0.2">
      <c r="AA225" s="8"/>
      <c r="AD225" s="31"/>
    </row>
    <row r="226" spans="27:75" x14ac:dyDescent="0.2">
      <c r="AA226" s="8"/>
      <c r="AD226" s="31"/>
    </row>
    <row r="227" spans="27:75" x14ac:dyDescent="0.2">
      <c r="AA227" s="8"/>
      <c r="AD227" s="31"/>
    </row>
    <row r="228" spans="27:75" x14ac:dyDescent="0.2">
      <c r="AA228" s="8"/>
      <c r="AD228" s="31"/>
    </row>
    <row r="229" spans="27:75" x14ac:dyDescent="0.2">
      <c r="AA229" s="8"/>
      <c r="AD229" s="31"/>
    </row>
    <row r="230" spans="27:75" x14ac:dyDescent="0.2">
      <c r="AA230" s="8"/>
      <c r="AD230" s="31"/>
      <c r="BA230" s="118" t="s">
        <v>131</v>
      </c>
      <c r="BB230" s="118"/>
      <c r="BC230" s="31" t="str">
        <f ca="1">HYPERLINK("#"&amp;MID(CELL("filename",AI219),FIND("]",CELL("filename",AI219))+1,256)&amp;"!"&amp;ADDRESS(ROW($B$8),COLUMN($B$8),1,TRUE),"Return to Cell B8")</f>
        <v>Return to Cell B8</v>
      </c>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row>
    <row r="231" spans="27:75" x14ac:dyDescent="0.2">
      <c r="AA231" s="8"/>
      <c r="AD231" s="31"/>
      <c r="BA231" s="118"/>
      <c r="BB231" s="118"/>
      <c r="BC231" s="31"/>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row>
    <row r="232" spans="27:75" x14ac:dyDescent="0.2">
      <c r="AA232" s="8"/>
      <c r="AD232" s="31"/>
      <c r="BA232" s="222" t="s">
        <v>160</v>
      </c>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row>
    <row r="233" spans="27:75" x14ac:dyDescent="0.2">
      <c r="BA233" s="118" t="s">
        <v>190</v>
      </c>
      <c r="BB233" s="118"/>
      <c r="BC233" s="118" t="s">
        <v>191</v>
      </c>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row>
    <row r="234" spans="27:75" x14ac:dyDescent="0.2">
      <c r="BA234" s="118" t="s">
        <v>188</v>
      </c>
      <c r="BB234" s="118"/>
      <c r="BC234" s="31" t="s">
        <v>189</v>
      </c>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row>
    <row r="235" spans="27:75" x14ac:dyDescent="0.2">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row>
    <row r="236" spans="27:75" x14ac:dyDescent="0.2">
      <c r="BA236" s="118" t="s">
        <v>170</v>
      </c>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row>
    <row r="237" spans="27:75" x14ac:dyDescent="0.2">
      <c r="BA237" s="122" t="s">
        <v>29</v>
      </c>
      <c r="BB237" s="253" t="s">
        <v>30</v>
      </c>
      <c r="BC237" s="253"/>
      <c r="BD237" s="253"/>
      <c r="BE237" s="253"/>
      <c r="BF237" s="253"/>
      <c r="BG237" s="253"/>
      <c r="BH237" s="253"/>
      <c r="BI237" s="253"/>
      <c r="BJ237" s="253"/>
      <c r="BK237" s="253"/>
      <c r="BL237" s="253"/>
      <c r="BM237" s="253"/>
      <c r="BN237" s="253"/>
      <c r="BO237" s="253"/>
      <c r="BP237" s="253"/>
      <c r="BQ237" s="253"/>
      <c r="BR237" s="253"/>
      <c r="BS237" s="253"/>
      <c r="BT237" s="253"/>
      <c r="BU237" s="253"/>
      <c r="BV237" s="253"/>
      <c r="BW237" s="253"/>
    </row>
    <row r="238" spans="27:75" ht="14.25" x14ac:dyDescent="0.2">
      <c r="BA238" s="126" t="s">
        <v>112</v>
      </c>
      <c r="BB238" s="254" t="s">
        <v>82</v>
      </c>
      <c r="BC238" s="254"/>
      <c r="BD238" s="254"/>
      <c r="BE238" s="254"/>
      <c r="BF238" s="254"/>
      <c r="BG238" s="254"/>
      <c r="BH238" s="254"/>
      <c r="BI238" s="254"/>
      <c r="BJ238" s="254"/>
      <c r="BK238" s="254"/>
      <c r="BL238" s="254"/>
      <c r="BM238" s="254"/>
      <c r="BN238" s="254"/>
      <c r="BO238" s="254"/>
      <c r="BP238" s="254"/>
      <c r="BQ238" s="254"/>
      <c r="BR238" s="254"/>
      <c r="BS238" s="254" t="s">
        <v>83</v>
      </c>
      <c r="BT238" s="254"/>
      <c r="BU238" s="254"/>
      <c r="BV238" s="254"/>
      <c r="BW238" s="254"/>
    </row>
    <row r="239" spans="27:75" x14ac:dyDescent="0.2">
      <c r="BA239" s="158"/>
      <c r="BB239" s="167">
        <v>1</v>
      </c>
      <c r="BC239" s="167">
        <v>2</v>
      </c>
      <c r="BD239" s="167">
        <v>3</v>
      </c>
      <c r="BE239" s="167">
        <v>4</v>
      </c>
      <c r="BF239" s="167">
        <v>5</v>
      </c>
      <c r="BG239" s="167">
        <v>6</v>
      </c>
      <c r="BH239" s="167">
        <v>7</v>
      </c>
      <c r="BI239" s="167">
        <v>8</v>
      </c>
      <c r="BJ239" s="167">
        <v>9</v>
      </c>
      <c r="BK239" s="167">
        <v>10</v>
      </c>
      <c r="BL239" s="167">
        <v>11</v>
      </c>
      <c r="BM239" s="167">
        <v>12</v>
      </c>
      <c r="BN239" s="167">
        <v>13</v>
      </c>
      <c r="BO239" s="167">
        <v>14</v>
      </c>
      <c r="BP239" s="167">
        <v>15</v>
      </c>
      <c r="BQ239" s="167">
        <v>16</v>
      </c>
      <c r="BR239" s="168">
        <v>17</v>
      </c>
      <c r="BS239" s="169">
        <v>18</v>
      </c>
      <c r="BT239" s="167">
        <v>19</v>
      </c>
      <c r="BU239" s="167">
        <v>20</v>
      </c>
      <c r="BV239" s="167">
        <v>21</v>
      </c>
      <c r="BW239" s="168">
        <v>22</v>
      </c>
    </row>
    <row r="240" spans="27:75" x14ac:dyDescent="0.2">
      <c r="BA240" s="170">
        <v>0</v>
      </c>
      <c r="BB240" s="171">
        <v>0</v>
      </c>
      <c r="BC240" s="171">
        <v>0</v>
      </c>
      <c r="BD240" s="171">
        <v>0</v>
      </c>
      <c r="BE240" s="171">
        <v>0</v>
      </c>
      <c r="BF240" s="171">
        <v>0</v>
      </c>
      <c r="BG240" s="171">
        <v>0</v>
      </c>
      <c r="BH240" s="171">
        <v>0</v>
      </c>
      <c r="BI240" s="171">
        <v>0</v>
      </c>
      <c r="BJ240" s="171">
        <v>0</v>
      </c>
      <c r="BK240" s="171">
        <v>0</v>
      </c>
      <c r="BL240" s="171">
        <v>0</v>
      </c>
      <c r="BM240" s="171">
        <v>0</v>
      </c>
      <c r="BN240" s="171">
        <v>0</v>
      </c>
      <c r="BO240" s="171">
        <v>0</v>
      </c>
      <c r="BP240" s="171">
        <v>0</v>
      </c>
      <c r="BQ240" s="171">
        <v>0</v>
      </c>
      <c r="BR240" s="172">
        <v>0</v>
      </c>
      <c r="BS240" s="173">
        <v>0</v>
      </c>
      <c r="BT240" s="171">
        <v>0</v>
      </c>
      <c r="BU240" s="171">
        <v>0</v>
      </c>
      <c r="BV240" s="171">
        <v>0</v>
      </c>
      <c r="BW240" s="172">
        <v>0</v>
      </c>
    </row>
    <row r="241" spans="53:75" x14ac:dyDescent="0.2">
      <c r="BA241" s="170">
        <v>50</v>
      </c>
      <c r="BB241" s="171">
        <v>0.01</v>
      </c>
      <c r="BC241" s="171">
        <v>0.02</v>
      </c>
      <c r="BD241" s="171">
        <v>0.03</v>
      </c>
      <c r="BE241" s="171">
        <v>0.04</v>
      </c>
      <c r="BF241" s="171">
        <v>0.05</v>
      </c>
      <c r="BG241" s="171">
        <v>0.06</v>
      </c>
      <c r="BH241" s="171">
        <v>7.0000000000000007E-2</v>
      </c>
      <c r="BI241" s="171">
        <v>0.08</v>
      </c>
      <c r="BJ241" s="171">
        <v>0.08</v>
      </c>
      <c r="BK241" s="171">
        <v>0.08</v>
      </c>
      <c r="BL241" s="171">
        <v>0.08</v>
      </c>
      <c r="BM241" s="171">
        <v>0.08</v>
      </c>
      <c r="BN241" s="171">
        <v>7.0000000000000007E-2</v>
      </c>
      <c r="BO241" s="171">
        <v>7.0000000000000007E-2</v>
      </c>
      <c r="BP241" s="171">
        <v>0.06</v>
      </c>
      <c r="BQ241" s="171">
        <v>0.04</v>
      </c>
      <c r="BR241" s="172">
        <v>0.03</v>
      </c>
      <c r="BS241" s="173">
        <v>0</v>
      </c>
      <c r="BT241" s="171">
        <v>0</v>
      </c>
      <c r="BU241" s="171">
        <v>0</v>
      </c>
      <c r="BV241" s="171">
        <v>0</v>
      </c>
      <c r="BW241" s="172">
        <v>0</v>
      </c>
    </row>
    <row r="242" spans="53:75" x14ac:dyDescent="0.2">
      <c r="BA242" s="170">
        <v>60</v>
      </c>
      <c r="BB242" s="171">
        <v>0.02</v>
      </c>
      <c r="BC242" s="171">
        <v>0.03</v>
      </c>
      <c r="BD242" s="171">
        <v>0.05</v>
      </c>
      <c r="BE242" s="171">
        <v>0.06</v>
      </c>
      <c r="BF242" s="171">
        <v>0.08</v>
      </c>
      <c r="BG242" s="171">
        <v>0.1</v>
      </c>
      <c r="BH242" s="171">
        <v>0.12</v>
      </c>
      <c r="BI242" s="171">
        <v>0.14000000000000001</v>
      </c>
      <c r="BJ242" s="171">
        <v>0.14000000000000001</v>
      </c>
      <c r="BK242" s="171">
        <v>0.13</v>
      </c>
      <c r="BL242" s="171">
        <v>0.13</v>
      </c>
      <c r="BM242" s="171">
        <v>0.13</v>
      </c>
      <c r="BN242" s="171">
        <v>0.12</v>
      </c>
      <c r="BO242" s="171">
        <v>0.11</v>
      </c>
      <c r="BP242" s="171">
        <v>0.09</v>
      </c>
      <c r="BQ242" s="171">
        <v>7.0000000000000007E-2</v>
      </c>
      <c r="BR242" s="172">
        <v>0.06</v>
      </c>
      <c r="BS242" s="173">
        <v>0</v>
      </c>
      <c r="BT242" s="171">
        <v>0</v>
      </c>
      <c r="BU242" s="171">
        <v>0</v>
      </c>
      <c r="BV242" s="171">
        <v>0</v>
      </c>
      <c r="BW242" s="172">
        <v>0</v>
      </c>
    </row>
    <row r="243" spans="53:75" x14ac:dyDescent="0.2">
      <c r="BA243" s="170">
        <v>70</v>
      </c>
      <c r="BB243" s="171">
        <v>0.03</v>
      </c>
      <c r="BC243" s="171">
        <v>0.04</v>
      </c>
      <c r="BD243" s="171">
        <v>0.06</v>
      </c>
      <c r="BE243" s="171">
        <v>0.09</v>
      </c>
      <c r="BF243" s="171">
        <v>0.12</v>
      </c>
      <c r="BG243" s="171">
        <v>0.14000000000000001</v>
      </c>
      <c r="BH243" s="171">
        <v>0.17</v>
      </c>
      <c r="BI243" s="171">
        <v>0.19</v>
      </c>
      <c r="BJ243" s="171">
        <v>0.19</v>
      </c>
      <c r="BK243" s="171">
        <v>0.19</v>
      </c>
      <c r="BL243" s="171">
        <v>0.18</v>
      </c>
      <c r="BM243" s="171">
        <v>0.17</v>
      </c>
      <c r="BN243" s="171">
        <v>0.17</v>
      </c>
      <c r="BO243" s="171">
        <v>0.16</v>
      </c>
      <c r="BP243" s="171">
        <v>0.13</v>
      </c>
      <c r="BQ243" s="171">
        <v>0.1</v>
      </c>
      <c r="BR243" s="172">
        <v>0.08</v>
      </c>
      <c r="BS243" s="173">
        <v>0</v>
      </c>
      <c r="BT243" s="171">
        <v>0</v>
      </c>
      <c r="BU243" s="171">
        <v>0</v>
      </c>
      <c r="BV243" s="171">
        <v>0</v>
      </c>
      <c r="BW243" s="172">
        <v>0</v>
      </c>
    </row>
    <row r="244" spans="53:75" x14ac:dyDescent="0.2">
      <c r="BA244" s="170">
        <v>80</v>
      </c>
      <c r="BB244" s="171">
        <v>0.04</v>
      </c>
      <c r="BC244" s="171">
        <v>0.06</v>
      </c>
      <c r="BD244" s="171">
        <v>0.08</v>
      </c>
      <c r="BE244" s="171">
        <v>0.11</v>
      </c>
      <c r="BF244" s="171">
        <v>0.15</v>
      </c>
      <c r="BG244" s="171">
        <v>0.19</v>
      </c>
      <c r="BH244" s="171">
        <v>0.22</v>
      </c>
      <c r="BI244" s="171">
        <v>0.24</v>
      </c>
      <c r="BJ244" s="171">
        <v>0.25</v>
      </c>
      <c r="BK244" s="171">
        <v>0.24</v>
      </c>
      <c r="BL244" s="171">
        <v>0.23</v>
      </c>
      <c r="BM244" s="171">
        <v>0.22</v>
      </c>
      <c r="BN244" s="171">
        <v>0.21</v>
      </c>
      <c r="BO244" s="171">
        <v>0.2</v>
      </c>
      <c r="BP244" s="171">
        <v>0.17</v>
      </c>
      <c r="BQ244" s="171">
        <v>0.13</v>
      </c>
      <c r="BR244" s="172">
        <v>0.1</v>
      </c>
      <c r="BS244" s="173">
        <v>0</v>
      </c>
      <c r="BT244" s="171">
        <v>0</v>
      </c>
      <c r="BU244" s="171">
        <v>0</v>
      </c>
      <c r="BV244" s="171">
        <v>0</v>
      </c>
      <c r="BW244" s="172">
        <v>0</v>
      </c>
    </row>
    <row r="245" spans="53:75" x14ac:dyDescent="0.2">
      <c r="BA245" s="174">
        <v>90</v>
      </c>
      <c r="BB245" s="159">
        <v>0.05</v>
      </c>
      <c r="BC245" s="159">
        <v>7.0000000000000007E-2</v>
      </c>
      <c r="BD245" s="159">
        <v>0.1</v>
      </c>
      <c r="BE245" s="159">
        <v>0.14000000000000001</v>
      </c>
      <c r="BF245" s="159">
        <v>0.18</v>
      </c>
      <c r="BG245" s="159">
        <v>0.23</v>
      </c>
      <c r="BH245" s="159">
        <v>0.27</v>
      </c>
      <c r="BI245" s="159">
        <v>0.3</v>
      </c>
      <c r="BJ245" s="159">
        <v>0.3</v>
      </c>
      <c r="BK245" s="159">
        <v>0.28999999999999998</v>
      </c>
      <c r="BL245" s="159">
        <v>0.28999999999999998</v>
      </c>
      <c r="BM245" s="159">
        <v>0.27</v>
      </c>
      <c r="BN245" s="159">
        <v>0.26</v>
      </c>
      <c r="BO245" s="159">
        <v>0.25</v>
      </c>
      <c r="BP245" s="159">
        <v>0.2</v>
      </c>
      <c r="BQ245" s="159">
        <v>0.16</v>
      </c>
      <c r="BR245" s="175">
        <v>0.12</v>
      </c>
      <c r="BS245" s="176">
        <v>0</v>
      </c>
      <c r="BT245" s="159">
        <v>0</v>
      </c>
      <c r="BU245" s="159">
        <v>0</v>
      </c>
      <c r="BV245" s="159">
        <v>0</v>
      </c>
      <c r="BW245" s="175">
        <v>0</v>
      </c>
    </row>
    <row r="246" spans="53:75" x14ac:dyDescent="0.2">
      <c r="BA246" s="118"/>
      <c r="BB246" s="118"/>
      <c r="BC246" s="177" t="s">
        <v>32</v>
      </c>
      <c r="BD246" s="118"/>
      <c r="BE246" s="118"/>
      <c r="BF246" s="118"/>
      <c r="BG246" s="177" t="s">
        <v>32</v>
      </c>
      <c r="BH246" s="177" t="s">
        <v>32</v>
      </c>
      <c r="BI246" s="177" t="s">
        <v>32</v>
      </c>
      <c r="BJ246" s="177" t="s">
        <v>32</v>
      </c>
      <c r="BK246" s="118"/>
      <c r="BL246" s="177" t="s">
        <v>32</v>
      </c>
      <c r="BM246" s="118"/>
      <c r="BN246" s="118"/>
      <c r="BO246" s="177" t="s">
        <v>32</v>
      </c>
      <c r="BP246" s="177" t="s">
        <v>32</v>
      </c>
      <c r="BQ246" s="118"/>
      <c r="BR246" s="177" t="s">
        <v>32</v>
      </c>
      <c r="BS246" s="118"/>
      <c r="BT246" s="118"/>
      <c r="BU246" s="118"/>
      <c r="BV246" s="118"/>
      <c r="BW246" s="118"/>
    </row>
    <row r="247" spans="53:75" x14ac:dyDescent="0.2">
      <c r="BA247" s="118"/>
      <c r="BB247" s="118"/>
      <c r="BC247" s="177" t="s">
        <v>33</v>
      </c>
      <c r="BD247" s="118"/>
      <c r="BE247" s="118"/>
      <c r="BF247" s="118"/>
      <c r="BG247" s="177" t="s">
        <v>34</v>
      </c>
      <c r="BH247" s="177" t="s">
        <v>32</v>
      </c>
      <c r="BI247" s="177" t="s">
        <v>35</v>
      </c>
      <c r="BJ247" s="177" t="s">
        <v>32</v>
      </c>
      <c r="BK247" s="118"/>
      <c r="BL247" s="177" t="s">
        <v>36</v>
      </c>
      <c r="BM247" s="118"/>
      <c r="BN247" s="118"/>
      <c r="BO247" s="177" t="s">
        <v>37</v>
      </c>
      <c r="BP247" s="177" t="s">
        <v>32</v>
      </c>
      <c r="BQ247" s="118"/>
      <c r="BR247" s="177" t="s">
        <v>38</v>
      </c>
      <c r="BS247" s="118"/>
      <c r="BT247" s="118"/>
      <c r="BU247" s="118"/>
      <c r="BV247" s="118"/>
      <c r="BW247" s="118"/>
    </row>
    <row r="248" spans="53:75" x14ac:dyDescent="0.2">
      <c r="BA248" s="118"/>
      <c r="BB248" s="118"/>
      <c r="BC248" s="177" t="s">
        <v>39</v>
      </c>
      <c r="BD248" s="118"/>
      <c r="BE248" s="118"/>
      <c r="BF248" s="118"/>
      <c r="BG248" s="177" t="s">
        <v>39</v>
      </c>
      <c r="BH248" s="177" t="s">
        <v>32</v>
      </c>
      <c r="BI248" s="118"/>
      <c r="BJ248" s="177" t="s">
        <v>32</v>
      </c>
      <c r="BK248" s="118"/>
      <c r="BL248" s="177" t="s">
        <v>40</v>
      </c>
      <c r="BM248" s="118"/>
      <c r="BN248" s="118"/>
      <c r="BO248" s="177" t="s">
        <v>41</v>
      </c>
      <c r="BP248" s="177" t="s">
        <v>32</v>
      </c>
      <c r="BQ248" s="118"/>
      <c r="BR248" s="177" t="s">
        <v>42</v>
      </c>
      <c r="BS248" s="118"/>
      <c r="BT248" s="118"/>
      <c r="BU248" s="118"/>
      <c r="BV248" s="118"/>
      <c r="BW248" s="118"/>
    </row>
    <row r="249" spans="53:75" x14ac:dyDescent="0.2">
      <c r="BA249" s="118"/>
      <c r="BB249" s="118"/>
      <c r="BC249" s="118"/>
      <c r="BD249" s="118"/>
      <c r="BE249" s="118"/>
      <c r="BF249" s="118"/>
      <c r="BG249" s="118"/>
      <c r="BH249" s="177" t="s">
        <v>43</v>
      </c>
      <c r="BI249" s="118"/>
      <c r="BJ249" s="177" t="s">
        <v>44</v>
      </c>
      <c r="BK249" s="118"/>
      <c r="BL249" s="118"/>
      <c r="BM249" s="118"/>
      <c r="BN249" s="118"/>
      <c r="BO249" s="118"/>
      <c r="BP249" s="177" t="s">
        <v>41</v>
      </c>
      <c r="BQ249" s="118"/>
      <c r="BR249" s="118"/>
      <c r="BS249" s="118"/>
      <c r="BT249" s="118"/>
      <c r="BU249" s="118"/>
      <c r="BV249" s="118"/>
      <c r="BW249" s="118"/>
    </row>
    <row r="250" spans="53:75" x14ac:dyDescent="0.2">
      <c r="BA250" s="31" t="str">
        <f ca="1">HYPERLINK("#"&amp;MID(CELL("filename",AG238),FIND("]",CELL("filename",AG238))+1,256)&amp;"!"&amp;ADDRESS(ROW($B$8),COLUMN($B$8),1,TRUE),"Return to Cell B8")</f>
        <v>Return to Cell B8</v>
      </c>
      <c r="BB250" s="118"/>
      <c r="BC250" s="118"/>
      <c r="BD250" s="118"/>
      <c r="BE250" s="118"/>
      <c r="BF250" s="118"/>
      <c r="BG250" s="118"/>
      <c r="BH250" s="177"/>
      <c r="BI250" s="118"/>
      <c r="BJ250" s="177"/>
      <c r="BK250" s="118"/>
      <c r="BL250" s="118"/>
      <c r="BM250" s="118"/>
      <c r="BN250" s="118"/>
      <c r="BO250" s="118"/>
      <c r="BP250" s="177"/>
      <c r="BQ250" s="118"/>
      <c r="BR250" s="118"/>
      <c r="BS250" s="118"/>
      <c r="BT250" s="118"/>
      <c r="BU250" s="118"/>
      <c r="BV250" s="118"/>
      <c r="BW250" s="118"/>
    </row>
    <row r="251" spans="53:75" x14ac:dyDescent="0.2">
      <c r="BA251" s="117"/>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row>
    <row r="252" spans="53:75" x14ac:dyDescent="0.2">
      <c r="BA252" s="118" t="s">
        <v>171</v>
      </c>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row>
    <row r="253" spans="53:75" x14ac:dyDescent="0.2">
      <c r="BA253" s="122" t="s">
        <v>29</v>
      </c>
      <c r="BB253" s="253" t="s">
        <v>30</v>
      </c>
      <c r="BC253" s="253"/>
      <c r="BD253" s="253"/>
      <c r="BE253" s="253"/>
      <c r="BF253" s="253"/>
      <c r="BG253" s="253"/>
      <c r="BH253" s="253"/>
      <c r="BI253" s="253"/>
      <c r="BJ253" s="253"/>
      <c r="BK253" s="253"/>
      <c r="BL253" s="253"/>
      <c r="BM253" s="253"/>
      <c r="BN253" s="253"/>
      <c r="BO253" s="253"/>
      <c r="BP253" s="253"/>
      <c r="BQ253" s="253"/>
      <c r="BR253" s="253"/>
      <c r="BS253" s="253"/>
      <c r="BT253" s="253"/>
      <c r="BU253" s="253"/>
      <c r="BV253" s="253"/>
      <c r="BW253" s="253"/>
    </row>
    <row r="254" spans="53:75" ht="14.25" x14ac:dyDescent="0.2">
      <c r="BA254" s="126" t="s">
        <v>112</v>
      </c>
      <c r="BB254" s="254" t="s">
        <v>82</v>
      </c>
      <c r="BC254" s="254"/>
      <c r="BD254" s="254"/>
      <c r="BE254" s="254"/>
      <c r="BF254" s="254"/>
      <c r="BG254" s="254"/>
      <c r="BH254" s="254"/>
      <c r="BI254" s="254"/>
      <c r="BJ254" s="254"/>
      <c r="BK254" s="254"/>
      <c r="BL254" s="254"/>
      <c r="BM254" s="254"/>
      <c r="BN254" s="254"/>
      <c r="BO254" s="254"/>
      <c r="BP254" s="254" t="s">
        <v>83</v>
      </c>
      <c r="BQ254" s="254"/>
      <c r="BR254" s="254"/>
      <c r="BS254" s="254"/>
      <c r="BT254" s="254"/>
      <c r="BU254" s="254"/>
      <c r="BV254" s="254"/>
      <c r="BW254" s="254"/>
    </row>
    <row r="255" spans="53:75" x14ac:dyDescent="0.2">
      <c r="BA255" s="158"/>
      <c r="BB255" s="167">
        <v>1</v>
      </c>
      <c r="BC255" s="167">
        <v>2</v>
      </c>
      <c r="BD255" s="167">
        <v>3</v>
      </c>
      <c r="BE255" s="167">
        <v>4</v>
      </c>
      <c r="BF255" s="167">
        <v>5</v>
      </c>
      <c r="BG255" s="167">
        <v>6</v>
      </c>
      <c r="BH255" s="167">
        <v>7</v>
      </c>
      <c r="BI255" s="167">
        <v>8</v>
      </c>
      <c r="BJ255" s="167">
        <v>9</v>
      </c>
      <c r="BK255" s="167">
        <v>10</v>
      </c>
      <c r="BL255" s="167">
        <v>11</v>
      </c>
      <c r="BM255" s="167">
        <v>12</v>
      </c>
      <c r="BN255" s="167">
        <v>13</v>
      </c>
      <c r="BO255" s="168">
        <v>14</v>
      </c>
      <c r="BP255" s="169">
        <v>15</v>
      </c>
      <c r="BQ255" s="167">
        <v>16</v>
      </c>
      <c r="BR255" s="167">
        <v>17</v>
      </c>
      <c r="BS255" s="167">
        <v>18</v>
      </c>
      <c r="BT255" s="167">
        <v>19</v>
      </c>
      <c r="BU255" s="167">
        <v>20</v>
      </c>
      <c r="BV255" s="167">
        <v>21</v>
      </c>
      <c r="BW255" s="168">
        <v>22</v>
      </c>
    </row>
    <row r="256" spans="53:75" x14ac:dyDescent="0.2">
      <c r="BA256" s="170">
        <v>0</v>
      </c>
      <c r="BB256" s="171">
        <v>0</v>
      </c>
      <c r="BC256" s="171">
        <v>0</v>
      </c>
      <c r="BD256" s="171">
        <v>0</v>
      </c>
      <c r="BE256" s="171">
        <v>0</v>
      </c>
      <c r="BF256" s="171">
        <v>0</v>
      </c>
      <c r="BG256" s="171">
        <v>0</v>
      </c>
      <c r="BH256" s="171">
        <v>0</v>
      </c>
      <c r="BI256" s="171">
        <v>0</v>
      </c>
      <c r="BJ256" s="171">
        <v>0</v>
      </c>
      <c r="BK256" s="171">
        <v>0</v>
      </c>
      <c r="BL256" s="171">
        <v>0</v>
      </c>
      <c r="BM256" s="171">
        <v>0</v>
      </c>
      <c r="BN256" s="171">
        <v>0</v>
      </c>
      <c r="BO256" s="172">
        <v>0</v>
      </c>
      <c r="BP256" s="173">
        <v>0</v>
      </c>
      <c r="BQ256" s="171">
        <v>0</v>
      </c>
      <c r="BR256" s="171">
        <v>0</v>
      </c>
      <c r="BS256" s="171">
        <v>0</v>
      </c>
      <c r="BT256" s="171">
        <v>0</v>
      </c>
      <c r="BU256" s="171">
        <v>0</v>
      </c>
      <c r="BV256" s="171">
        <v>0</v>
      </c>
      <c r="BW256" s="172">
        <v>0</v>
      </c>
    </row>
    <row r="257" spans="25:75" x14ac:dyDescent="0.2">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BA257" s="170">
        <v>50</v>
      </c>
      <c r="BB257" s="171">
        <v>0.01</v>
      </c>
      <c r="BC257" s="171">
        <v>0.03</v>
      </c>
      <c r="BD257" s="171">
        <v>0.04</v>
      </c>
      <c r="BE257" s="171">
        <v>0.06</v>
      </c>
      <c r="BF257" s="171">
        <v>7.0000000000000007E-2</v>
      </c>
      <c r="BG257" s="171">
        <v>0.08</v>
      </c>
      <c r="BH257" s="171">
        <v>0.08</v>
      </c>
      <c r="BI257" s="171">
        <v>0.08</v>
      </c>
      <c r="BJ257" s="171">
        <v>0.08</v>
      </c>
      <c r="BK257" s="171">
        <v>0.08</v>
      </c>
      <c r="BL257" s="171">
        <v>7.0000000000000007E-2</v>
      </c>
      <c r="BM257" s="171">
        <v>0.06</v>
      </c>
      <c r="BN257" s="171">
        <v>0.04</v>
      </c>
      <c r="BO257" s="172">
        <v>0.03</v>
      </c>
      <c r="BP257" s="173">
        <v>0</v>
      </c>
      <c r="BQ257" s="171">
        <v>0</v>
      </c>
      <c r="BR257" s="171">
        <v>0</v>
      </c>
      <c r="BS257" s="171">
        <v>0</v>
      </c>
      <c r="BT257" s="171">
        <v>0</v>
      </c>
      <c r="BU257" s="171">
        <v>0</v>
      </c>
      <c r="BV257" s="171">
        <v>0</v>
      </c>
      <c r="BW257" s="172">
        <v>0</v>
      </c>
    </row>
    <row r="258" spans="25:75" x14ac:dyDescent="0.2">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BA258" s="170">
        <v>60</v>
      </c>
      <c r="BB258" s="171">
        <v>0.02</v>
      </c>
      <c r="BC258" s="171">
        <v>0.04</v>
      </c>
      <c r="BD258" s="171">
        <v>7.0000000000000007E-2</v>
      </c>
      <c r="BE258" s="171">
        <v>0.1</v>
      </c>
      <c r="BF258" s="171">
        <v>0.12</v>
      </c>
      <c r="BG258" s="171">
        <v>0.13</v>
      </c>
      <c r="BH258" s="171">
        <v>0.14000000000000001</v>
      </c>
      <c r="BI258" s="171">
        <v>0.14000000000000001</v>
      </c>
      <c r="BJ258" s="171">
        <v>0.14000000000000001</v>
      </c>
      <c r="BK258" s="171">
        <v>0.14000000000000001</v>
      </c>
      <c r="BL258" s="171">
        <v>0.12</v>
      </c>
      <c r="BM258" s="171">
        <v>0.1</v>
      </c>
      <c r="BN258" s="171">
        <v>7.0000000000000007E-2</v>
      </c>
      <c r="BO258" s="172">
        <v>0.04</v>
      </c>
      <c r="BP258" s="173">
        <v>0</v>
      </c>
      <c r="BQ258" s="171">
        <v>0</v>
      </c>
      <c r="BR258" s="171">
        <v>0</v>
      </c>
      <c r="BS258" s="171">
        <v>0</v>
      </c>
      <c r="BT258" s="171">
        <v>0</v>
      </c>
      <c r="BU258" s="171">
        <v>0</v>
      </c>
      <c r="BV258" s="171">
        <v>0</v>
      </c>
      <c r="BW258" s="172">
        <v>0</v>
      </c>
    </row>
    <row r="259" spans="25:75" x14ac:dyDescent="0.2">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BA259" s="170">
        <v>70</v>
      </c>
      <c r="BB259" s="171">
        <v>0.03</v>
      </c>
      <c r="BC259" s="171">
        <v>0.06</v>
      </c>
      <c r="BD259" s="171">
        <v>0.1</v>
      </c>
      <c r="BE259" s="171">
        <v>0.13</v>
      </c>
      <c r="BF259" s="171">
        <v>0.17</v>
      </c>
      <c r="BG259" s="171">
        <v>0.19</v>
      </c>
      <c r="BH259" s="171">
        <v>0.19</v>
      </c>
      <c r="BI259" s="171">
        <v>0.19</v>
      </c>
      <c r="BJ259" s="171">
        <v>0.19</v>
      </c>
      <c r="BK259" s="171">
        <v>0.19</v>
      </c>
      <c r="BL259" s="171">
        <v>0.17</v>
      </c>
      <c r="BM259" s="171">
        <v>0.14000000000000001</v>
      </c>
      <c r="BN259" s="171">
        <v>0.1</v>
      </c>
      <c r="BO259" s="172">
        <v>0.06</v>
      </c>
      <c r="BP259" s="173">
        <v>0</v>
      </c>
      <c r="BQ259" s="171">
        <v>0</v>
      </c>
      <c r="BR259" s="171">
        <v>0</v>
      </c>
      <c r="BS259" s="171">
        <v>0</v>
      </c>
      <c r="BT259" s="171">
        <v>0</v>
      </c>
      <c r="BU259" s="171">
        <v>0</v>
      </c>
      <c r="BV259" s="171">
        <v>0</v>
      </c>
      <c r="BW259" s="172">
        <v>0</v>
      </c>
    </row>
    <row r="260" spans="25:75" x14ac:dyDescent="0.2">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BA260" s="170">
        <v>80</v>
      </c>
      <c r="BB260" s="171">
        <v>0.04</v>
      </c>
      <c r="BC260" s="171">
        <v>0.08</v>
      </c>
      <c r="BD260" s="171">
        <v>0.12</v>
      </c>
      <c r="BE260" s="171">
        <v>0.17</v>
      </c>
      <c r="BF260" s="171">
        <v>0.22</v>
      </c>
      <c r="BG260" s="171">
        <v>0.24</v>
      </c>
      <c r="BH260" s="171">
        <v>0.24</v>
      </c>
      <c r="BI260" s="171">
        <v>0.25</v>
      </c>
      <c r="BJ260" s="171">
        <v>0.25</v>
      </c>
      <c r="BK260" s="171">
        <v>0.25</v>
      </c>
      <c r="BL260" s="171">
        <v>0.22</v>
      </c>
      <c r="BM260" s="171">
        <v>0.17</v>
      </c>
      <c r="BN260" s="171">
        <v>0.12</v>
      </c>
      <c r="BO260" s="172">
        <v>0.08</v>
      </c>
      <c r="BP260" s="173">
        <v>0</v>
      </c>
      <c r="BQ260" s="171">
        <v>0</v>
      </c>
      <c r="BR260" s="171">
        <v>0</v>
      </c>
      <c r="BS260" s="171">
        <v>0</v>
      </c>
      <c r="BT260" s="171">
        <v>0</v>
      </c>
      <c r="BU260" s="171">
        <v>0</v>
      </c>
      <c r="BV260" s="171">
        <v>0</v>
      </c>
      <c r="BW260" s="172">
        <v>0</v>
      </c>
    </row>
    <row r="261" spans="25:75" x14ac:dyDescent="0.2">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BA261" s="174">
        <v>90</v>
      </c>
      <c r="BB261" s="159">
        <v>0.05</v>
      </c>
      <c r="BC261" s="159">
        <v>0.1</v>
      </c>
      <c r="BD261" s="159">
        <v>0.15</v>
      </c>
      <c r="BE261" s="159">
        <v>0.21</v>
      </c>
      <c r="BF261" s="159">
        <v>0.26</v>
      </c>
      <c r="BG261" s="159">
        <v>0.28999999999999998</v>
      </c>
      <c r="BH261" s="159">
        <v>0.3</v>
      </c>
      <c r="BI261" s="159">
        <v>0.3</v>
      </c>
      <c r="BJ261" s="159">
        <v>0.3</v>
      </c>
      <c r="BK261" s="159">
        <v>0.3</v>
      </c>
      <c r="BL261" s="159">
        <v>0.27</v>
      </c>
      <c r="BM261" s="159">
        <v>0.21</v>
      </c>
      <c r="BN261" s="159">
        <v>0.15</v>
      </c>
      <c r="BO261" s="175">
        <v>0.09</v>
      </c>
      <c r="BP261" s="176">
        <v>0</v>
      </c>
      <c r="BQ261" s="159">
        <v>0</v>
      </c>
      <c r="BR261" s="159">
        <v>0</v>
      </c>
      <c r="BS261" s="159">
        <v>0</v>
      </c>
      <c r="BT261" s="159">
        <v>0</v>
      </c>
      <c r="BU261" s="159">
        <v>0</v>
      </c>
      <c r="BV261" s="159">
        <v>0</v>
      </c>
      <c r="BW261" s="175">
        <v>0</v>
      </c>
    </row>
    <row r="262" spans="25:75" x14ac:dyDescent="0.2">
      <c r="BA262" s="118"/>
      <c r="BB262" s="118"/>
      <c r="BC262" s="118"/>
      <c r="BD262" s="177" t="s">
        <v>32</v>
      </c>
      <c r="BE262" s="118"/>
      <c r="BF262" s="177" t="s">
        <v>32</v>
      </c>
      <c r="BG262" s="177" t="s">
        <v>32</v>
      </c>
      <c r="BH262" s="177" t="s">
        <v>32</v>
      </c>
      <c r="BI262" s="177" t="s">
        <v>32</v>
      </c>
      <c r="BJ262" s="177" t="s">
        <v>32</v>
      </c>
      <c r="BK262" s="118"/>
      <c r="BL262" s="177" t="s">
        <v>32</v>
      </c>
      <c r="BM262" s="177" t="s">
        <v>32</v>
      </c>
      <c r="BN262" s="118"/>
      <c r="BO262" s="118"/>
      <c r="BP262" s="118"/>
      <c r="BQ262" s="118"/>
      <c r="BR262" s="177"/>
      <c r="BS262" s="118"/>
      <c r="BT262" s="118"/>
      <c r="BU262" s="118"/>
      <c r="BV262" s="118"/>
      <c r="BW262" s="118"/>
    </row>
    <row r="263" spans="25:75" x14ac:dyDescent="0.2">
      <c r="BA263" s="118"/>
      <c r="BB263" s="118"/>
      <c r="BC263" s="118"/>
      <c r="BD263" s="177" t="s">
        <v>49</v>
      </c>
      <c r="BE263" s="118"/>
      <c r="BF263" s="177" t="s">
        <v>50</v>
      </c>
      <c r="BG263" s="177" t="s">
        <v>32</v>
      </c>
      <c r="BH263" s="177" t="s">
        <v>51</v>
      </c>
      <c r="BI263" s="177" t="s">
        <v>32</v>
      </c>
      <c r="BJ263" s="177" t="s">
        <v>37</v>
      </c>
      <c r="BK263" s="118"/>
      <c r="BL263" s="177" t="s">
        <v>37</v>
      </c>
      <c r="BM263" s="177" t="s">
        <v>32</v>
      </c>
      <c r="BN263" s="118"/>
      <c r="BO263" s="118"/>
      <c r="BP263" s="118"/>
      <c r="BQ263" s="118"/>
      <c r="BR263" s="177"/>
      <c r="BS263" s="118"/>
      <c r="BT263" s="118"/>
      <c r="BU263" s="118"/>
      <c r="BV263" s="118"/>
      <c r="BW263" s="118"/>
    </row>
    <row r="264" spans="25:75" x14ac:dyDescent="0.2">
      <c r="BA264" s="118"/>
      <c r="BB264" s="118"/>
      <c r="BC264" s="118"/>
      <c r="BD264" s="177" t="s">
        <v>52</v>
      </c>
      <c r="BE264" s="118"/>
      <c r="BF264" s="177"/>
      <c r="BG264" s="177" t="s">
        <v>32</v>
      </c>
      <c r="BH264" s="118"/>
      <c r="BI264" s="177" t="s">
        <v>32</v>
      </c>
      <c r="BJ264" s="177" t="s">
        <v>53</v>
      </c>
      <c r="BK264" s="118"/>
      <c r="BL264" s="177" t="s">
        <v>54</v>
      </c>
      <c r="BM264" s="177" t="s">
        <v>55</v>
      </c>
      <c r="BN264" s="118"/>
      <c r="BO264" s="118"/>
      <c r="BP264" s="118"/>
      <c r="BQ264" s="118"/>
      <c r="BR264" s="177"/>
      <c r="BS264" s="118"/>
      <c r="BT264" s="118"/>
      <c r="BU264" s="118"/>
      <c r="BV264" s="118"/>
      <c r="BW264" s="118"/>
    </row>
    <row r="265" spans="25:75" x14ac:dyDescent="0.2">
      <c r="BA265" s="118"/>
      <c r="BB265" s="118"/>
      <c r="BC265" s="118"/>
      <c r="BD265" s="118"/>
      <c r="BE265" s="118"/>
      <c r="BF265" s="118"/>
      <c r="BG265" s="177" t="s">
        <v>56</v>
      </c>
      <c r="BH265" s="118"/>
      <c r="BI265" s="177" t="s">
        <v>57</v>
      </c>
      <c r="BJ265" s="118"/>
      <c r="BK265" s="118"/>
      <c r="BL265" s="118"/>
      <c r="BM265" s="177" t="s">
        <v>54</v>
      </c>
      <c r="BN265" s="118"/>
      <c r="BO265" s="118"/>
      <c r="BP265" s="118"/>
      <c r="BQ265" s="118"/>
      <c r="BR265" s="118"/>
      <c r="BS265" s="118"/>
      <c r="BT265" s="118"/>
      <c r="BU265" s="118"/>
      <c r="BV265" s="118"/>
      <c r="BW265" s="118"/>
    </row>
    <row r="266" spans="25:75" x14ac:dyDescent="0.2">
      <c r="BA266" s="31" t="str">
        <f ca="1">HYPERLINK("#"&amp;MID(CELL("filename",AG254),FIND("]",CELL("filename",AG254))+1,256)&amp;"!"&amp;ADDRESS(ROW($B$8),COLUMN($B$8),1,TRUE),"Return to Cell B8")</f>
        <v>Return to Cell B8</v>
      </c>
      <c r="BB266" s="118"/>
      <c r="BC266" s="118"/>
      <c r="BD266" s="118"/>
      <c r="BE266" s="118"/>
      <c r="BF266" s="118"/>
      <c r="BG266" s="177"/>
      <c r="BH266" s="118"/>
      <c r="BI266" s="177"/>
      <c r="BJ266" s="118"/>
      <c r="BK266" s="118"/>
      <c r="BL266" s="118"/>
      <c r="BM266" s="177"/>
      <c r="BN266" s="118"/>
      <c r="BO266" s="118"/>
      <c r="BP266" s="118"/>
      <c r="BQ266" s="118"/>
      <c r="BR266" s="118"/>
      <c r="BS266" s="118"/>
      <c r="BT266" s="118"/>
      <c r="BU266" s="118"/>
      <c r="BV266" s="118"/>
      <c r="BW266" s="118"/>
    </row>
    <row r="267" spans="25:75" x14ac:dyDescent="0.2">
      <c r="BA267" s="117"/>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row>
    <row r="268" spans="25:75" x14ac:dyDescent="0.2">
      <c r="BA268" s="118" t="s">
        <v>172</v>
      </c>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row>
    <row r="269" spans="25:75" x14ac:dyDescent="0.2">
      <c r="BA269" s="122" t="s">
        <v>29</v>
      </c>
      <c r="BB269" s="253" t="s">
        <v>30</v>
      </c>
      <c r="BC269" s="253"/>
      <c r="BD269" s="253"/>
      <c r="BE269" s="253"/>
      <c r="BF269" s="253"/>
      <c r="BG269" s="253"/>
      <c r="BH269" s="253"/>
      <c r="BI269" s="253"/>
      <c r="BJ269" s="253"/>
      <c r="BK269" s="253"/>
      <c r="BL269" s="253"/>
      <c r="BM269" s="253"/>
      <c r="BN269" s="253"/>
      <c r="BO269" s="253"/>
      <c r="BP269" s="253"/>
      <c r="BQ269" s="253"/>
      <c r="BR269" s="253"/>
      <c r="BS269" s="253"/>
      <c r="BT269" s="253"/>
      <c r="BU269" s="253"/>
      <c r="BV269" s="253"/>
      <c r="BW269" s="253"/>
    </row>
    <row r="270" spans="25:75" ht="14.25" x14ac:dyDescent="0.2">
      <c r="BA270" s="126" t="s">
        <v>112</v>
      </c>
      <c r="BB270" s="253" t="s">
        <v>82</v>
      </c>
      <c r="BC270" s="253"/>
      <c r="BD270" s="253"/>
      <c r="BE270" s="253"/>
      <c r="BF270" s="253"/>
      <c r="BG270" s="253"/>
      <c r="BH270" s="253"/>
      <c r="BI270" s="253"/>
      <c r="BJ270" s="253"/>
      <c r="BK270" s="253"/>
      <c r="BL270" s="253"/>
      <c r="BM270" s="253"/>
      <c r="BN270" s="253"/>
      <c r="BO270" s="253" t="s">
        <v>83</v>
      </c>
      <c r="BP270" s="253"/>
      <c r="BQ270" s="253"/>
      <c r="BR270" s="253"/>
      <c r="BS270" s="253"/>
      <c r="BT270" s="253"/>
      <c r="BU270" s="253"/>
      <c r="BV270" s="253"/>
      <c r="BW270" s="253"/>
    </row>
    <row r="271" spans="25:75" x14ac:dyDescent="0.2">
      <c r="BA271" s="158"/>
      <c r="BB271" s="167">
        <v>1</v>
      </c>
      <c r="BC271" s="167">
        <v>2</v>
      </c>
      <c r="BD271" s="167">
        <v>3</v>
      </c>
      <c r="BE271" s="167">
        <v>4</v>
      </c>
      <c r="BF271" s="167">
        <v>5</v>
      </c>
      <c r="BG271" s="167">
        <v>6</v>
      </c>
      <c r="BH271" s="167">
        <v>7</v>
      </c>
      <c r="BI271" s="167">
        <v>8</v>
      </c>
      <c r="BJ271" s="167">
        <v>9</v>
      </c>
      <c r="BK271" s="167">
        <v>10</v>
      </c>
      <c r="BL271" s="167">
        <v>11</v>
      </c>
      <c r="BM271" s="167">
        <v>12</v>
      </c>
      <c r="BN271" s="168">
        <v>13</v>
      </c>
      <c r="BO271" s="169">
        <v>14</v>
      </c>
      <c r="BP271" s="167">
        <v>15</v>
      </c>
      <c r="BQ271" s="167">
        <v>16</v>
      </c>
      <c r="BR271" s="167">
        <v>17</v>
      </c>
      <c r="BS271" s="167">
        <v>18</v>
      </c>
      <c r="BT271" s="167">
        <v>19</v>
      </c>
      <c r="BU271" s="167">
        <v>20</v>
      </c>
      <c r="BV271" s="167">
        <v>21</v>
      </c>
      <c r="BW271" s="168">
        <v>22</v>
      </c>
    </row>
    <row r="272" spans="25:75" x14ac:dyDescent="0.2">
      <c r="BA272" s="170">
        <v>0</v>
      </c>
      <c r="BB272" s="171">
        <v>0</v>
      </c>
      <c r="BC272" s="171">
        <v>0</v>
      </c>
      <c r="BD272" s="171">
        <v>0</v>
      </c>
      <c r="BE272" s="171">
        <v>0</v>
      </c>
      <c r="BF272" s="171">
        <v>0</v>
      </c>
      <c r="BG272" s="171">
        <v>0</v>
      </c>
      <c r="BH272" s="171">
        <v>0</v>
      </c>
      <c r="BI272" s="171">
        <v>0</v>
      </c>
      <c r="BJ272" s="171">
        <v>0</v>
      </c>
      <c r="BK272" s="171">
        <v>0</v>
      </c>
      <c r="BL272" s="171">
        <v>0</v>
      </c>
      <c r="BM272" s="171">
        <v>0</v>
      </c>
      <c r="BN272" s="172">
        <v>0</v>
      </c>
      <c r="BO272" s="173">
        <v>0</v>
      </c>
      <c r="BP272" s="171">
        <v>0</v>
      </c>
      <c r="BQ272" s="171">
        <v>0</v>
      </c>
      <c r="BR272" s="171">
        <v>0</v>
      </c>
      <c r="BS272" s="171">
        <v>0</v>
      </c>
      <c r="BT272" s="171">
        <v>0</v>
      </c>
      <c r="BU272" s="171">
        <v>0</v>
      </c>
      <c r="BV272" s="171">
        <v>0</v>
      </c>
      <c r="BW272" s="172">
        <v>0</v>
      </c>
    </row>
    <row r="273" spans="25:75" x14ac:dyDescent="0.2">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BA273" s="170">
        <v>50</v>
      </c>
      <c r="BB273" s="171">
        <v>0.02</v>
      </c>
      <c r="BC273" s="171">
        <v>0.03</v>
      </c>
      <c r="BD273" s="171">
        <v>0.05</v>
      </c>
      <c r="BE273" s="171">
        <v>0.06</v>
      </c>
      <c r="BF273" s="171">
        <v>0.08</v>
      </c>
      <c r="BG273" s="171">
        <v>0.08</v>
      </c>
      <c r="BH273" s="171">
        <v>0.08</v>
      </c>
      <c r="BI273" s="171">
        <v>0.08</v>
      </c>
      <c r="BJ273" s="171">
        <v>0.08</v>
      </c>
      <c r="BK273" s="171">
        <v>7.0000000000000007E-2</v>
      </c>
      <c r="BL273" s="171">
        <v>0.06</v>
      </c>
      <c r="BM273" s="171">
        <v>0.04</v>
      </c>
      <c r="BN273" s="172">
        <v>0.02</v>
      </c>
      <c r="BO273" s="173">
        <v>0</v>
      </c>
      <c r="BP273" s="171">
        <v>0</v>
      </c>
      <c r="BQ273" s="171">
        <v>0</v>
      </c>
      <c r="BR273" s="171">
        <v>0</v>
      </c>
      <c r="BS273" s="171">
        <f>BR257+(BR257-BP257)/2</f>
        <v>0</v>
      </c>
      <c r="BT273" s="171">
        <f>BS273+(BS273-BQ257)/2</f>
        <v>0</v>
      </c>
      <c r="BU273" s="171">
        <v>0</v>
      </c>
      <c r="BV273" s="171">
        <v>0</v>
      </c>
      <c r="BW273" s="172">
        <v>0</v>
      </c>
    </row>
    <row r="274" spans="25:75" x14ac:dyDescent="0.2">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BA274" s="170">
        <v>60</v>
      </c>
      <c r="BB274" s="171">
        <v>0.03</v>
      </c>
      <c r="BC274" s="171">
        <v>0.05</v>
      </c>
      <c r="BD274" s="171">
        <v>0.08</v>
      </c>
      <c r="BE274" s="171">
        <v>0.1</v>
      </c>
      <c r="BF274" s="171">
        <v>0.13</v>
      </c>
      <c r="BG274" s="171">
        <v>0.13</v>
      </c>
      <c r="BH274" s="171">
        <v>0.13</v>
      </c>
      <c r="BI274" s="171">
        <v>0.14000000000000001</v>
      </c>
      <c r="BJ274" s="171">
        <v>0.14000000000000001</v>
      </c>
      <c r="BK274" s="171">
        <v>0.12</v>
      </c>
      <c r="BL274" s="171">
        <v>0.09</v>
      </c>
      <c r="BM274" s="171">
        <v>0.06</v>
      </c>
      <c r="BN274" s="172">
        <v>0.03</v>
      </c>
      <c r="BO274" s="173">
        <v>0</v>
      </c>
      <c r="BP274" s="171">
        <v>0</v>
      </c>
      <c r="BQ274" s="171">
        <v>0</v>
      </c>
      <c r="BR274" s="171">
        <v>0</v>
      </c>
      <c r="BS274" s="171">
        <f>BR258+(BR258-BP258)/2</f>
        <v>0</v>
      </c>
      <c r="BT274" s="171">
        <f>BS274+(BS274-BQ258)/2</f>
        <v>0</v>
      </c>
      <c r="BU274" s="171">
        <v>0</v>
      </c>
      <c r="BV274" s="171">
        <v>0</v>
      </c>
      <c r="BW274" s="172">
        <v>0</v>
      </c>
    </row>
    <row r="275" spans="25:75" x14ac:dyDescent="0.2">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BA275" s="170">
        <v>70</v>
      </c>
      <c r="BB275" s="171">
        <v>0.04</v>
      </c>
      <c r="BC275" s="171">
        <v>7.0000000000000007E-2</v>
      </c>
      <c r="BD275" s="171">
        <v>0.11</v>
      </c>
      <c r="BE275" s="171">
        <v>0.14000000000000001</v>
      </c>
      <c r="BF275" s="171">
        <v>0.18</v>
      </c>
      <c r="BG275" s="171">
        <v>0.18</v>
      </c>
      <c r="BH275" s="171">
        <v>0.19</v>
      </c>
      <c r="BI275" s="171">
        <v>0.19</v>
      </c>
      <c r="BJ275" s="171">
        <v>0.19</v>
      </c>
      <c r="BK275" s="171">
        <v>0.17</v>
      </c>
      <c r="BL275" s="171">
        <v>0.13</v>
      </c>
      <c r="BM275" s="171">
        <v>0.08</v>
      </c>
      <c r="BN275" s="172">
        <v>0.04</v>
      </c>
      <c r="BO275" s="173">
        <v>0</v>
      </c>
      <c r="BP275" s="171">
        <v>0</v>
      </c>
      <c r="BQ275" s="171">
        <v>0</v>
      </c>
      <c r="BR275" s="171">
        <v>0</v>
      </c>
      <c r="BS275" s="171">
        <f>BR259+(BR259-BP259)/2</f>
        <v>0</v>
      </c>
      <c r="BT275" s="171">
        <f>BS275+(BS275-BQ259)/2</f>
        <v>0</v>
      </c>
      <c r="BU275" s="171">
        <v>0</v>
      </c>
      <c r="BV275" s="171">
        <v>0</v>
      </c>
      <c r="BW275" s="172">
        <v>0</v>
      </c>
    </row>
    <row r="276" spans="25:75" x14ac:dyDescent="0.2">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BA276" s="170">
        <v>80</v>
      </c>
      <c r="BB276" s="171">
        <v>0.05</v>
      </c>
      <c r="BC276" s="171">
        <v>0.09</v>
      </c>
      <c r="BD276" s="171">
        <v>0.13</v>
      </c>
      <c r="BE276" s="171">
        <v>0.19</v>
      </c>
      <c r="BF276" s="171">
        <v>0.23</v>
      </c>
      <c r="BG276" s="171">
        <v>0.23</v>
      </c>
      <c r="BH276" s="171">
        <v>0.24</v>
      </c>
      <c r="BI276" s="171">
        <v>0.24</v>
      </c>
      <c r="BJ276" s="171">
        <v>0.25</v>
      </c>
      <c r="BK276" s="171">
        <v>0.22</v>
      </c>
      <c r="BL276" s="171">
        <v>0.17</v>
      </c>
      <c r="BM276" s="171">
        <v>0.11</v>
      </c>
      <c r="BN276" s="172">
        <v>0.05</v>
      </c>
      <c r="BO276" s="173">
        <v>0</v>
      </c>
      <c r="BP276" s="171">
        <v>0</v>
      </c>
      <c r="BQ276" s="171">
        <v>0</v>
      </c>
      <c r="BR276" s="171">
        <v>0</v>
      </c>
      <c r="BS276" s="171">
        <f>BR260+(BR260-BP260)/2</f>
        <v>0</v>
      </c>
      <c r="BT276" s="171">
        <f>BS276+(BS276-BQ260)/2</f>
        <v>0</v>
      </c>
      <c r="BU276" s="171">
        <v>0</v>
      </c>
      <c r="BV276" s="171">
        <v>0</v>
      </c>
      <c r="BW276" s="172">
        <v>0</v>
      </c>
    </row>
    <row r="277" spans="25:75" x14ac:dyDescent="0.2">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BA277" s="174">
        <v>90</v>
      </c>
      <c r="BB277" s="159">
        <v>0.06</v>
      </c>
      <c r="BC277" s="159">
        <v>0.1</v>
      </c>
      <c r="BD277" s="159">
        <v>0.16</v>
      </c>
      <c r="BE277" s="159">
        <v>0.23</v>
      </c>
      <c r="BF277" s="159">
        <v>0.28000000000000003</v>
      </c>
      <c r="BG277" s="159">
        <v>0.28999999999999998</v>
      </c>
      <c r="BH277" s="159">
        <v>0.28999999999999998</v>
      </c>
      <c r="BI277" s="159">
        <v>0.3</v>
      </c>
      <c r="BJ277" s="159">
        <v>0.3</v>
      </c>
      <c r="BK277" s="159">
        <v>0.27</v>
      </c>
      <c r="BL277" s="159">
        <v>0.2</v>
      </c>
      <c r="BM277" s="159">
        <v>0.13</v>
      </c>
      <c r="BN277" s="175">
        <v>0.06</v>
      </c>
      <c r="BO277" s="176">
        <v>0</v>
      </c>
      <c r="BP277" s="159">
        <v>0</v>
      </c>
      <c r="BQ277" s="159">
        <v>0</v>
      </c>
      <c r="BR277" s="159">
        <v>0</v>
      </c>
      <c r="BS277" s="159">
        <f>BR261+(BR261-BP261)/2</f>
        <v>0</v>
      </c>
      <c r="BT277" s="159">
        <f>BS277+(BS277-BQ261)/2</f>
        <v>0</v>
      </c>
      <c r="BU277" s="159">
        <v>0</v>
      </c>
      <c r="BV277" s="159">
        <v>0</v>
      </c>
      <c r="BW277" s="175">
        <v>0</v>
      </c>
    </row>
    <row r="278" spans="25:75" x14ac:dyDescent="0.2">
      <c r="BA278" s="118"/>
      <c r="BB278" s="118"/>
      <c r="BC278" s="118"/>
      <c r="BD278" s="177" t="s">
        <v>32</v>
      </c>
      <c r="BE278" s="118"/>
      <c r="BF278" s="118"/>
      <c r="BG278" s="252" t="s">
        <v>32</v>
      </c>
      <c r="BH278" s="252"/>
      <c r="BI278" s="118"/>
      <c r="BJ278" s="252" t="s">
        <v>32</v>
      </c>
      <c r="BK278" s="252"/>
      <c r="BL278" s="118"/>
      <c r="BM278" s="118"/>
      <c r="BN278" s="118"/>
      <c r="BO278" s="118"/>
      <c r="BP278" s="118"/>
      <c r="BQ278" s="118"/>
      <c r="BR278" s="118"/>
      <c r="BS278" s="118"/>
      <c r="BT278" s="118"/>
      <c r="BU278" s="118"/>
      <c r="BV278" s="118"/>
      <c r="BW278" s="118"/>
    </row>
    <row r="279" spans="25:75" x14ac:dyDescent="0.2">
      <c r="BA279" s="118"/>
      <c r="BB279" s="118"/>
      <c r="BC279" s="118"/>
      <c r="BD279" s="178" t="s">
        <v>58</v>
      </c>
      <c r="BE279" s="118"/>
      <c r="BF279" s="118"/>
      <c r="BG279" s="252" t="s">
        <v>51</v>
      </c>
      <c r="BH279" s="252"/>
      <c r="BI279" s="118"/>
      <c r="BJ279" s="252" t="s">
        <v>53</v>
      </c>
      <c r="BK279" s="252"/>
      <c r="BL279" s="118"/>
      <c r="BM279" s="118"/>
      <c r="BN279" s="118"/>
      <c r="BO279" s="118"/>
      <c r="BP279" s="118"/>
      <c r="BQ279" s="118"/>
      <c r="BR279" s="118"/>
      <c r="BS279" s="118"/>
      <c r="BT279" s="118"/>
      <c r="BU279" s="118"/>
      <c r="BV279" s="118"/>
      <c r="BW279" s="118"/>
    </row>
    <row r="280" spans="25:75" x14ac:dyDescent="0.2">
      <c r="BA280" s="118"/>
      <c r="BB280" s="118"/>
      <c r="BC280" s="118"/>
      <c r="BD280" s="177" t="s">
        <v>39</v>
      </c>
      <c r="BE280" s="118"/>
      <c r="BF280" s="118"/>
      <c r="BG280" s="118"/>
      <c r="BH280" s="118"/>
      <c r="BI280" s="118"/>
      <c r="BJ280" s="118"/>
      <c r="BK280" s="118"/>
      <c r="BL280" s="118"/>
      <c r="BM280" s="118"/>
      <c r="BN280" s="118"/>
      <c r="BO280" s="118"/>
      <c r="BP280" s="118"/>
      <c r="BQ280" s="118"/>
      <c r="BR280" s="118"/>
      <c r="BS280" s="118"/>
      <c r="BT280" s="118"/>
      <c r="BU280" s="118"/>
      <c r="BV280" s="118"/>
      <c r="BW280" s="118"/>
    </row>
    <row r="281" spans="25:75" x14ac:dyDescent="0.2">
      <c r="BA281" s="31" t="str">
        <f ca="1">HYPERLINK("#"&amp;MID(CELL("filename",AG269),FIND("]",CELL("filename",AG269))+1,256)&amp;"!"&amp;ADDRESS(ROW($B$8),COLUMN($B$8),1,TRUE),"Return to Cell B8")</f>
        <v>Return to Cell B8</v>
      </c>
      <c r="BB281" s="118"/>
      <c r="BC281" s="118"/>
      <c r="BD281" s="177"/>
      <c r="BE281" s="118"/>
      <c r="BF281" s="118"/>
      <c r="BG281" s="118"/>
      <c r="BH281" s="118"/>
      <c r="BI281" s="118"/>
      <c r="BJ281" s="118"/>
      <c r="BK281" s="118"/>
      <c r="BL281" s="118"/>
      <c r="BM281" s="118"/>
      <c r="BN281" s="118"/>
      <c r="BO281" s="118"/>
      <c r="BP281" s="118"/>
      <c r="BQ281" s="118"/>
      <c r="BR281" s="118"/>
      <c r="BS281" s="118"/>
      <c r="BT281" s="118"/>
      <c r="BU281" s="118"/>
      <c r="BV281" s="118"/>
      <c r="BW281" s="118"/>
    </row>
    <row r="282" spans="25:75" x14ac:dyDescent="0.2">
      <c r="BA282" s="117"/>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row>
    <row r="283" spans="25:75" x14ac:dyDescent="0.2">
      <c r="BA283" s="118" t="s">
        <v>173</v>
      </c>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row>
    <row r="284" spans="25:75" x14ac:dyDescent="0.2">
      <c r="BA284" s="122" t="s">
        <v>29</v>
      </c>
      <c r="BB284" s="253" t="s">
        <v>30</v>
      </c>
      <c r="BC284" s="253"/>
      <c r="BD284" s="253"/>
      <c r="BE284" s="253"/>
      <c r="BF284" s="253"/>
      <c r="BG284" s="253"/>
      <c r="BH284" s="253"/>
      <c r="BI284" s="253"/>
      <c r="BJ284" s="253"/>
      <c r="BK284" s="253"/>
      <c r="BL284" s="253"/>
      <c r="BM284" s="253"/>
      <c r="BN284" s="253"/>
      <c r="BO284" s="253"/>
      <c r="BP284" s="253"/>
      <c r="BQ284" s="253"/>
      <c r="BR284" s="253"/>
      <c r="BS284" s="253"/>
      <c r="BT284" s="253"/>
      <c r="BU284" s="253"/>
      <c r="BV284" s="253"/>
      <c r="BW284" s="253"/>
    </row>
    <row r="285" spans="25:75" ht="14.25" x14ac:dyDescent="0.2">
      <c r="BA285" s="126" t="s">
        <v>112</v>
      </c>
      <c r="BB285" s="254" t="s">
        <v>82</v>
      </c>
      <c r="BC285" s="254"/>
      <c r="BD285" s="254"/>
      <c r="BE285" s="254"/>
      <c r="BF285" s="254"/>
      <c r="BG285" s="254"/>
      <c r="BH285" s="254"/>
      <c r="BI285" s="254"/>
      <c r="BJ285" s="254"/>
      <c r="BK285" s="254"/>
      <c r="BL285" s="254"/>
      <c r="BM285" s="254"/>
      <c r="BN285" s="254"/>
      <c r="BO285" s="254"/>
      <c r="BP285" s="254"/>
      <c r="BQ285" s="254"/>
      <c r="BR285" s="254" t="s">
        <v>83</v>
      </c>
      <c r="BS285" s="254"/>
      <c r="BT285" s="254"/>
      <c r="BU285" s="254"/>
      <c r="BV285" s="254"/>
      <c r="BW285" s="254"/>
    </row>
    <row r="286" spans="25:75" x14ac:dyDescent="0.2">
      <c r="BA286" s="158"/>
      <c r="BB286" s="167">
        <v>1</v>
      </c>
      <c r="BC286" s="167">
        <v>2</v>
      </c>
      <c r="BD286" s="167">
        <v>3</v>
      </c>
      <c r="BE286" s="167">
        <v>4</v>
      </c>
      <c r="BF286" s="167">
        <v>5</v>
      </c>
      <c r="BG286" s="167">
        <v>6</v>
      </c>
      <c r="BH286" s="167">
        <v>7</v>
      </c>
      <c r="BI286" s="167">
        <v>8</v>
      </c>
      <c r="BJ286" s="167">
        <v>9</v>
      </c>
      <c r="BK286" s="167">
        <v>10</v>
      </c>
      <c r="BL286" s="167">
        <v>11</v>
      </c>
      <c r="BM286" s="167">
        <v>12</v>
      </c>
      <c r="BN286" s="167">
        <v>13</v>
      </c>
      <c r="BO286" s="167">
        <v>14</v>
      </c>
      <c r="BP286" s="167">
        <v>15</v>
      </c>
      <c r="BQ286" s="168">
        <v>16</v>
      </c>
      <c r="BR286" s="169">
        <v>17</v>
      </c>
      <c r="BS286" s="167">
        <v>18</v>
      </c>
      <c r="BT286" s="167">
        <v>19</v>
      </c>
      <c r="BU286" s="167">
        <v>20</v>
      </c>
      <c r="BV286" s="167">
        <v>21</v>
      </c>
      <c r="BW286" s="168">
        <v>22</v>
      </c>
    </row>
    <row r="287" spans="25:75" x14ac:dyDescent="0.2">
      <c r="BA287" s="170">
        <v>0</v>
      </c>
      <c r="BB287" s="171">
        <v>0</v>
      </c>
      <c r="BC287" s="171">
        <v>0</v>
      </c>
      <c r="BD287" s="171">
        <v>0</v>
      </c>
      <c r="BE287" s="171">
        <v>0</v>
      </c>
      <c r="BF287" s="171">
        <v>0</v>
      </c>
      <c r="BG287" s="171">
        <v>0</v>
      </c>
      <c r="BH287" s="171">
        <v>0</v>
      </c>
      <c r="BI287" s="171">
        <v>0</v>
      </c>
      <c r="BJ287" s="171">
        <v>0</v>
      </c>
      <c r="BK287" s="171">
        <v>0</v>
      </c>
      <c r="BL287" s="171">
        <v>0</v>
      </c>
      <c r="BM287" s="171">
        <v>0</v>
      </c>
      <c r="BN287" s="171">
        <v>0</v>
      </c>
      <c r="BO287" s="171">
        <v>0</v>
      </c>
      <c r="BP287" s="171">
        <v>0</v>
      </c>
      <c r="BQ287" s="172">
        <v>0</v>
      </c>
      <c r="BR287" s="173">
        <v>0</v>
      </c>
      <c r="BS287" s="171">
        <v>0</v>
      </c>
      <c r="BT287" s="171">
        <v>0</v>
      </c>
      <c r="BU287" s="171">
        <v>0</v>
      </c>
      <c r="BV287" s="171">
        <v>0</v>
      </c>
      <c r="BW287" s="172">
        <v>0</v>
      </c>
    </row>
    <row r="288" spans="25:75" x14ac:dyDescent="0.2">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BA288" s="170">
        <v>50</v>
      </c>
      <c r="BB288" s="171">
        <v>0.01</v>
      </c>
      <c r="BC288" s="171">
        <v>0.02</v>
      </c>
      <c r="BD288" s="171">
        <v>0.03</v>
      </c>
      <c r="BE288" s="171">
        <v>0.04</v>
      </c>
      <c r="BF288" s="171">
        <v>0.05</v>
      </c>
      <c r="BG288" s="171">
        <v>0.06</v>
      </c>
      <c r="BH288" s="171">
        <v>7.0000000000000007E-2</v>
      </c>
      <c r="BI288" s="171">
        <v>0.08</v>
      </c>
      <c r="BJ288" s="171">
        <v>0.08</v>
      </c>
      <c r="BK288" s="171">
        <v>0.08</v>
      </c>
      <c r="BL288" s="171">
        <v>0.08</v>
      </c>
      <c r="BM288" s="171">
        <v>7.0000000000000007E-2</v>
      </c>
      <c r="BN288" s="171">
        <v>7.0000000000000007E-2</v>
      </c>
      <c r="BO288" s="171">
        <v>0.06</v>
      </c>
      <c r="BP288" s="171">
        <v>0.05</v>
      </c>
      <c r="BQ288" s="172">
        <v>0.04</v>
      </c>
      <c r="BR288" s="173">
        <v>0</v>
      </c>
      <c r="BS288" s="171">
        <v>0</v>
      </c>
      <c r="BT288" s="171">
        <v>0</v>
      </c>
      <c r="BU288" s="171">
        <v>0</v>
      </c>
      <c r="BV288" s="171">
        <v>0</v>
      </c>
      <c r="BW288" s="172">
        <v>0</v>
      </c>
    </row>
    <row r="289" spans="25:75" x14ac:dyDescent="0.2">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BA289" s="170">
        <v>60</v>
      </c>
      <c r="BB289" s="171">
        <v>0.02</v>
      </c>
      <c r="BC289" s="171">
        <v>0.03</v>
      </c>
      <c r="BD289" s="171">
        <v>0.05</v>
      </c>
      <c r="BE289" s="171">
        <v>7.0000000000000007E-2</v>
      </c>
      <c r="BF289" s="171">
        <v>0.09</v>
      </c>
      <c r="BG289" s="171">
        <v>0.11</v>
      </c>
      <c r="BH289" s="171">
        <v>0.12</v>
      </c>
      <c r="BI289" s="171">
        <v>0.13</v>
      </c>
      <c r="BJ289" s="171">
        <v>0.13</v>
      </c>
      <c r="BK289" s="171">
        <v>0.13</v>
      </c>
      <c r="BL289" s="171">
        <v>0.13</v>
      </c>
      <c r="BM289" s="171">
        <v>0.12</v>
      </c>
      <c r="BN289" s="171">
        <v>0.11</v>
      </c>
      <c r="BO289" s="171">
        <v>0.1</v>
      </c>
      <c r="BP289" s="171">
        <v>0.08</v>
      </c>
      <c r="BQ289" s="172">
        <v>0.06</v>
      </c>
      <c r="BR289" s="173">
        <v>0</v>
      </c>
      <c r="BS289" s="171">
        <v>0</v>
      </c>
      <c r="BT289" s="171">
        <v>0</v>
      </c>
      <c r="BU289" s="171">
        <v>0</v>
      </c>
      <c r="BV289" s="171">
        <v>0</v>
      </c>
      <c r="BW289" s="172">
        <v>0</v>
      </c>
    </row>
    <row r="290" spans="25:75" x14ac:dyDescent="0.2">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BA290" s="170">
        <v>70</v>
      </c>
      <c r="BB290" s="171">
        <v>0.03</v>
      </c>
      <c r="BC290" s="171">
        <v>0.05</v>
      </c>
      <c r="BD290" s="171">
        <v>7.0000000000000007E-2</v>
      </c>
      <c r="BE290" s="171">
        <v>0.09</v>
      </c>
      <c r="BF290" s="171">
        <v>0.12</v>
      </c>
      <c r="BG290" s="171">
        <v>0.15</v>
      </c>
      <c r="BH290" s="171">
        <v>0.17</v>
      </c>
      <c r="BI290" s="171">
        <v>0.19</v>
      </c>
      <c r="BJ290" s="171">
        <v>0.19</v>
      </c>
      <c r="BK290" s="171">
        <v>0.18</v>
      </c>
      <c r="BL290" s="171">
        <v>0.17</v>
      </c>
      <c r="BM290" s="171">
        <v>0.17</v>
      </c>
      <c r="BN290" s="171">
        <v>0.16</v>
      </c>
      <c r="BO290" s="171">
        <v>0.14000000000000001</v>
      </c>
      <c r="BP290" s="171">
        <v>0.11</v>
      </c>
      <c r="BQ290" s="172">
        <v>0.08</v>
      </c>
      <c r="BR290" s="173">
        <v>0</v>
      </c>
      <c r="BS290" s="171">
        <v>0</v>
      </c>
      <c r="BT290" s="171">
        <v>0</v>
      </c>
      <c r="BU290" s="171">
        <v>0</v>
      </c>
      <c r="BV290" s="171">
        <v>0</v>
      </c>
      <c r="BW290" s="172">
        <v>0</v>
      </c>
    </row>
    <row r="291" spans="25:75" x14ac:dyDescent="0.2">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BA291" s="170">
        <v>80</v>
      </c>
      <c r="BB291" s="171">
        <v>0.04</v>
      </c>
      <c r="BC291" s="171">
        <v>0.06</v>
      </c>
      <c r="BD291" s="171">
        <v>0.09</v>
      </c>
      <c r="BE291" s="171">
        <v>0.12</v>
      </c>
      <c r="BF291" s="171">
        <v>0.15</v>
      </c>
      <c r="BG291" s="171">
        <v>0.19</v>
      </c>
      <c r="BH291" s="171">
        <v>0.22</v>
      </c>
      <c r="BI291" s="171">
        <v>0.24</v>
      </c>
      <c r="BJ291" s="171">
        <v>0.24</v>
      </c>
      <c r="BK291" s="171">
        <v>0.23</v>
      </c>
      <c r="BL291" s="171">
        <v>0.22</v>
      </c>
      <c r="BM291" s="171">
        <v>0.21</v>
      </c>
      <c r="BN291" s="171">
        <v>0.2</v>
      </c>
      <c r="BO291" s="171">
        <v>0.18</v>
      </c>
      <c r="BP291" s="171">
        <v>0.14000000000000001</v>
      </c>
      <c r="BQ291" s="172">
        <v>0.1</v>
      </c>
      <c r="BR291" s="173">
        <v>0</v>
      </c>
      <c r="BS291" s="171">
        <v>0</v>
      </c>
      <c r="BT291" s="171">
        <v>0</v>
      </c>
      <c r="BU291" s="171">
        <v>0</v>
      </c>
      <c r="BV291" s="171">
        <v>0</v>
      </c>
      <c r="BW291" s="172">
        <v>0</v>
      </c>
    </row>
    <row r="292" spans="25:75" x14ac:dyDescent="0.2">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BA292" s="174">
        <v>90</v>
      </c>
      <c r="BB292" s="159">
        <v>0.05</v>
      </c>
      <c r="BC292" s="159">
        <v>7.0000000000000007E-2</v>
      </c>
      <c r="BD292" s="159">
        <v>0.11</v>
      </c>
      <c r="BE292" s="159">
        <v>0.15</v>
      </c>
      <c r="BF292" s="159">
        <v>0.19</v>
      </c>
      <c r="BG292" s="159">
        <v>0.23</v>
      </c>
      <c r="BH292" s="159">
        <v>0.27</v>
      </c>
      <c r="BI292" s="159">
        <v>0.28999999999999998</v>
      </c>
      <c r="BJ292" s="159">
        <v>0.28999999999999998</v>
      </c>
      <c r="BK292" s="159">
        <v>0.28999999999999998</v>
      </c>
      <c r="BL292" s="159">
        <v>0.27</v>
      </c>
      <c r="BM292" s="159">
        <v>0.26</v>
      </c>
      <c r="BN292" s="159">
        <v>0.25</v>
      </c>
      <c r="BO292" s="159">
        <v>0.22</v>
      </c>
      <c r="BP292" s="159">
        <v>0.17</v>
      </c>
      <c r="BQ292" s="175">
        <v>0.13</v>
      </c>
      <c r="BR292" s="176">
        <v>0</v>
      </c>
      <c r="BS292" s="159">
        <v>0</v>
      </c>
      <c r="BT292" s="159">
        <v>0</v>
      </c>
      <c r="BU292" s="159">
        <v>0</v>
      </c>
      <c r="BV292" s="159">
        <v>0</v>
      </c>
      <c r="BW292" s="175">
        <v>0</v>
      </c>
    </row>
    <row r="293" spans="25:75" x14ac:dyDescent="0.2">
      <c r="BA293" s="118"/>
      <c r="BB293" s="118"/>
      <c r="BC293" s="177"/>
      <c r="BD293" s="118"/>
      <c r="BE293" s="177" t="s">
        <v>32</v>
      </c>
      <c r="BF293" s="118"/>
      <c r="BG293" s="177"/>
      <c r="BH293" s="177"/>
      <c r="BI293" s="177" t="s">
        <v>32</v>
      </c>
      <c r="BJ293" s="177"/>
      <c r="BK293" s="118"/>
      <c r="BL293" s="177"/>
      <c r="BM293" s="177" t="s">
        <v>32</v>
      </c>
      <c r="BN293" s="118"/>
      <c r="BO293" s="177"/>
      <c r="BP293" s="177" t="s">
        <v>32</v>
      </c>
      <c r="BQ293" s="118"/>
      <c r="BR293" s="118"/>
      <c r="BS293" s="118"/>
      <c r="BT293" s="118"/>
      <c r="BU293" s="118"/>
      <c r="BV293" s="118"/>
      <c r="BW293" s="118"/>
    </row>
    <row r="294" spans="25:75" x14ac:dyDescent="0.2">
      <c r="BA294" s="118"/>
      <c r="BB294" s="118"/>
      <c r="BC294" s="177"/>
      <c r="BD294" s="118"/>
      <c r="BE294" s="178" t="s">
        <v>59</v>
      </c>
      <c r="BF294" s="118"/>
      <c r="BG294" s="177"/>
      <c r="BH294" s="177"/>
      <c r="BI294" s="177" t="s">
        <v>57</v>
      </c>
      <c r="BJ294" s="177"/>
      <c r="BK294" s="118"/>
      <c r="BL294" s="177"/>
      <c r="BM294" s="177" t="s">
        <v>60</v>
      </c>
      <c r="BN294" s="118"/>
      <c r="BO294" s="177"/>
      <c r="BP294" s="177" t="s">
        <v>39</v>
      </c>
      <c r="BQ294" s="118"/>
      <c r="BR294" s="118"/>
      <c r="BS294" s="118"/>
      <c r="BT294" s="118"/>
      <c r="BU294" s="118"/>
      <c r="BV294" s="118"/>
      <c r="BW294" s="118"/>
    </row>
    <row r="295" spans="25:75" x14ac:dyDescent="0.2">
      <c r="BA295" s="118"/>
      <c r="BB295" s="118"/>
      <c r="BC295" s="177"/>
      <c r="BD295" s="118"/>
      <c r="BE295" s="177" t="s">
        <v>61</v>
      </c>
      <c r="BF295" s="118"/>
      <c r="BG295" s="177"/>
      <c r="BH295" s="177"/>
      <c r="BI295" s="118"/>
      <c r="BJ295" s="177"/>
      <c r="BK295" s="118"/>
      <c r="BL295" s="177"/>
      <c r="BM295" s="177" t="s">
        <v>62</v>
      </c>
      <c r="BN295" s="118"/>
      <c r="BO295" s="177"/>
      <c r="BP295" s="177" t="s">
        <v>63</v>
      </c>
      <c r="BQ295" s="118"/>
      <c r="BR295" s="118"/>
      <c r="BS295" s="118"/>
      <c r="BT295" s="118"/>
      <c r="BU295" s="118"/>
      <c r="BV295" s="118"/>
      <c r="BW295" s="118"/>
    </row>
    <row r="296" spans="25:75" x14ac:dyDescent="0.2">
      <c r="BA296" s="31" t="str">
        <f ca="1">HYPERLINK("#"&amp;MID(CELL("filename",AG284),FIND("]",CELL("filename",AG284))+1,256)&amp;"!"&amp;ADDRESS(ROW($B$8),COLUMN($B$8),1,TRUE),"Return to Cell B8")</f>
        <v>Return to Cell B8</v>
      </c>
      <c r="BB296" s="118"/>
      <c r="BC296" s="177"/>
      <c r="BD296" s="118"/>
      <c r="BE296" s="177"/>
      <c r="BF296" s="118"/>
      <c r="BG296" s="177"/>
      <c r="BH296" s="177"/>
      <c r="BI296" s="118"/>
      <c r="BJ296" s="177"/>
      <c r="BK296" s="118"/>
      <c r="BL296" s="177"/>
      <c r="BM296" s="177"/>
      <c r="BN296" s="118"/>
      <c r="BO296" s="177"/>
      <c r="BP296" s="177"/>
      <c r="BQ296" s="118"/>
      <c r="BR296" s="118"/>
      <c r="BS296" s="118"/>
      <c r="BT296" s="118"/>
      <c r="BU296" s="118"/>
      <c r="BV296" s="118"/>
      <c r="BW296" s="118"/>
    </row>
    <row r="297" spans="25:75" x14ac:dyDescent="0.2">
      <c r="BA297" s="118"/>
      <c r="BB297" s="118"/>
      <c r="BC297" s="118"/>
      <c r="BD297" s="118"/>
      <c r="BE297" s="118"/>
      <c r="BF297" s="118"/>
      <c r="BG297" s="118"/>
      <c r="BH297" s="177"/>
      <c r="BI297" s="118"/>
      <c r="BJ297" s="177"/>
      <c r="BK297" s="118"/>
      <c r="BL297" s="118"/>
      <c r="BM297" s="118"/>
      <c r="BN297" s="118"/>
      <c r="BO297" s="118"/>
      <c r="BP297" s="177"/>
      <c r="BQ297" s="118"/>
      <c r="BR297" s="118"/>
      <c r="BS297" s="118"/>
      <c r="BT297" s="118"/>
      <c r="BU297" s="118"/>
      <c r="BV297" s="118"/>
      <c r="BW297" s="118"/>
    </row>
    <row r="298" spans="25:75" x14ac:dyDescent="0.2">
      <c r="BA298" s="118" t="s">
        <v>174</v>
      </c>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row>
    <row r="299" spans="25:75" x14ac:dyDescent="0.2">
      <c r="BA299" s="122" t="s">
        <v>29</v>
      </c>
      <c r="BB299" s="253" t="s">
        <v>30</v>
      </c>
      <c r="BC299" s="253"/>
      <c r="BD299" s="253"/>
      <c r="BE299" s="253"/>
      <c r="BF299" s="253"/>
      <c r="BG299" s="253"/>
      <c r="BH299" s="253"/>
      <c r="BI299" s="253"/>
      <c r="BJ299" s="253"/>
      <c r="BK299" s="253"/>
      <c r="BL299" s="253"/>
      <c r="BM299" s="253"/>
      <c r="BN299" s="253"/>
      <c r="BO299" s="253"/>
      <c r="BP299" s="253"/>
      <c r="BQ299" s="253"/>
      <c r="BR299" s="253"/>
      <c r="BS299" s="253"/>
      <c r="BT299" s="253"/>
      <c r="BU299" s="253"/>
      <c r="BV299" s="253"/>
      <c r="BW299" s="253"/>
    </row>
    <row r="300" spans="25:75" ht="14.25" x14ac:dyDescent="0.2">
      <c r="BA300" s="126" t="s">
        <v>112</v>
      </c>
      <c r="BB300" s="254" t="s">
        <v>82</v>
      </c>
      <c r="BC300" s="254"/>
      <c r="BD300" s="254"/>
      <c r="BE300" s="254"/>
      <c r="BF300" s="254"/>
      <c r="BG300" s="254"/>
      <c r="BH300" s="254"/>
      <c r="BI300" s="254"/>
      <c r="BJ300" s="254"/>
      <c r="BK300" s="254"/>
      <c r="BL300" s="254"/>
      <c r="BM300" s="254"/>
      <c r="BN300" s="254"/>
      <c r="BO300" s="254"/>
      <c r="BP300" s="254"/>
      <c r="BQ300" s="254" t="s">
        <v>83</v>
      </c>
      <c r="BR300" s="254"/>
      <c r="BS300" s="254"/>
      <c r="BT300" s="254"/>
      <c r="BU300" s="254"/>
      <c r="BV300" s="254"/>
      <c r="BW300" s="254"/>
    </row>
    <row r="301" spans="25:75" x14ac:dyDescent="0.2">
      <c r="BA301" s="158"/>
      <c r="BB301" s="167">
        <v>1</v>
      </c>
      <c r="BC301" s="167">
        <v>2</v>
      </c>
      <c r="BD301" s="167">
        <v>3</v>
      </c>
      <c r="BE301" s="167">
        <v>4</v>
      </c>
      <c r="BF301" s="167">
        <v>5</v>
      </c>
      <c r="BG301" s="167">
        <v>6</v>
      </c>
      <c r="BH301" s="167">
        <v>7</v>
      </c>
      <c r="BI301" s="167">
        <v>8</v>
      </c>
      <c r="BJ301" s="167">
        <v>9</v>
      </c>
      <c r="BK301" s="167">
        <v>10</v>
      </c>
      <c r="BL301" s="167">
        <v>11</v>
      </c>
      <c r="BM301" s="167">
        <v>12</v>
      </c>
      <c r="BN301" s="167">
        <v>13</v>
      </c>
      <c r="BO301" s="167">
        <v>14</v>
      </c>
      <c r="BP301" s="168">
        <v>15</v>
      </c>
      <c r="BQ301" s="169">
        <v>16</v>
      </c>
      <c r="BR301" s="167">
        <v>17</v>
      </c>
      <c r="BS301" s="167">
        <v>18</v>
      </c>
      <c r="BT301" s="167">
        <v>19</v>
      </c>
      <c r="BU301" s="167">
        <v>20</v>
      </c>
      <c r="BV301" s="167">
        <v>21</v>
      </c>
      <c r="BW301" s="168">
        <v>22</v>
      </c>
    </row>
    <row r="302" spans="25:75" x14ac:dyDescent="0.2">
      <c r="BA302" s="170">
        <v>0</v>
      </c>
      <c r="BB302" s="171">
        <v>0</v>
      </c>
      <c r="BC302" s="171">
        <v>0</v>
      </c>
      <c r="BD302" s="171">
        <v>0</v>
      </c>
      <c r="BE302" s="171">
        <v>0</v>
      </c>
      <c r="BF302" s="171">
        <v>0</v>
      </c>
      <c r="BG302" s="171">
        <v>0</v>
      </c>
      <c r="BH302" s="171">
        <v>0</v>
      </c>
      <c r="BI302" s="171">
        <v>0</v>
      </c>
      <c r="BJ302" s="171">
        <v>0</v>
      </c>
      <c r="BK302" s="171">
        <v>0</v>
      </c>
      <c r="BL302" s="171">
        <v>0</v>
      </c>
      <c r="BM302" s="171">
        <v>0</v>
      </c>
      <c r="BN302" s="171">
        <v>0</v>
      </c>
      <c r="BO302" s="171">
        <v>0</v>
      </c>
      <c r="BP302" s="172">
        <v>0</v>
      </c>
      <c r="BQ302" s="173">
        <v>0</v>
      </c>
      <c r="BR302" s="171">
        <v>0</v>
      </c>
      <c r="BS302" s="171">
        <v>0</v>
      </c>
      <c r="BT302" s="171">
        <v>0</v>
      </c>
      <c r="BU302" s="171">
        <v>0</v>
      </c>
      <c r="BV302" s="171">
        <v>0</v>
      </c>
      <c r="BW302" s="172">
        <v>0</v>
      </c>
    </row>
    <row r="303" spans="25:75" x14ac:dyDescent="0.2">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BA303" s="170">
        <v>50</v>
      </c>
      <c r="BB303" s="171">
        <v>0.01</v>
      </c>
      <c r="BC303" s="171">
        <v>0.03</v>
      </c>
      <c r="BD303" s="171">
        <v>0.05</v>
      </c>
      <c r="BE303" s="171">
        <v>0.06</v>
      </c>
      <c r="BF303" s="171">
        <v>0.08</v>
      </c>
      <c r="BG303" s="171">
        <v>0.08</v>
      </c>
      <c r="BH303" s="171">
        <v>0.08</v>
      </c>
      <c r="BI303" s="171">
        <v>0.08</v>
      </c>
      <c r="BJ303" s="171">
        <v>0.08</v>
      </c>
      <c r="BK303" s="171">
        <v>0.08</v>
      </c>
      <c r="BL303" s="171">
        <v>0.08</v>
      </c>
      <c r="BM303" s="171">
        <v>7.0000000000000007E-2</v>
      </c>
      <c r="BN303" s="171">
        <v>0.06</v>
      </c>
      <c r="BO303" s="171">
        <v>0.04</v>
      </c>
      <c r="BP303" s="172">
        <v>0.03</v>
      </c>
      <c r="BQ303" s="173">
        <v>0</v>
      </c>
      <c r="BR303" s="171">
        <v>0</v>
      </c>
      <c r="BS303" s="171">
        <v>0</v>
      </c>
      <c r="BT303" s="171">
        <v>0</v>
      </c>
      <c r="BU303" s="171">
        <v>0</v>
      </c>
      <c r="BV303" s="171">
        <v>0</v>
      </c>
      <c r="BW303" s="172">
        <v>0</v>
      </c>
    </row>
    <row r="304" spans="25:75" x14ac:dyDescent="0.2">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BA304" s="170">
        <v>60</v>
      </c>
      <c r="BB304" s="171">
        <v>0.02</v>
      </c>
      <c r="BC304" s="171">
        <v>0.05</v>
      </c>
      <c r="BD304" s="171">
        <v>0.08</v>
      </c>
      <c r="BE304" s="171">
        <v>0.1</v>
      </c>
      <c r="BF304" s="171">
        <v>0.12</v>
      </c>
      <c r="BG304" s="171">
        <v>0.14000000000000001</v>
      </c>
      <c r="BH304" s="171">
        <v>0.14000000000000001</v>
      </c>
      <c r="BI304" s="171">
        <v>0.14000000000000001</v>
      </c>
      <c r="BJ304" s="171">
        <v>0.13</v>
      </c>
      <c r="BK304" s="171">
        <v>0.13</v>
      </c>
      <c r="BL304" s="171">
        <v>0.13</v>
      </c>
      <c r="BM304" s="171">
        <v>0.12</v>
      </c>
      <c r="BN304" s="171">
        <v>0.1</v>
      </c>
      <c r="BO304" s="171">
        <v>7.0000000000000007E-2</v>
      </c>
      <c r="BP304" s="172">
        <v>0.04</v>
      </c>
      <c r="BQ304" s="173">
        <v>0</v>
      </c>
      <c r="BR304" s="171">
        <v>0</v>
      </c>
      <c r="BS304" s="171">
        <v>0</v>
      </c>
      <c r="BT304" s="171">
        <v>0</v>
      </c>
      <c r="BU304" s="171">
        <v>0</v>
      </c>
      <c r="BV304" s="171">
        <v>0</v>
      </c>
      <c r="BW304" s="172">
        <v>0</v>
      </c>
    </row>
    <row r="305" spans="25:75" x14ac:dyDescent="0.2">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170">
        <v>70</v>
      </c>
      <c r="BB305" s="171">
        <v>0.03</v>
      </c>
      <c r="BC305" s="171">
        <v>7.0000000000000007E-2</v>
      </c>
      <c r="BD305" s="171">
        <v>0.11</v>
      </c>
      <c r="BE305" s="171">
        <v>0.15</v>
      </c>
      <c r="BF305" s="171">
        <v>0.17</v>
      </c>
      <c r="BG305" s="171">
        <v>0.19</v>
      </c>
      <c r="BH305" s="171">
        <v>0.19</v>
      </c>
      <c r="BI305" s="171">
        <v>0.19</v>
      </c>
      <c r="BJ305" s="171">
        <v>0.19</v>
      </c>
      <c r="BK305" s="171">
        <v>0.18</v>
      </c>
      <c r="BL305" s="171">
        <v>0.17</v>
      </c>
      <c r="BM305" s="171">
        <v>0.16</v>
      </c>
      <c r="BN305" s="171">
        <v>0.13</v>
      </c>
      <c r="BO305" s="171">
        <v>0.1</v>
      </c>
      <c r="BP305" s="172">
        <v>0.06</v>
      </c>
      <c r="BQ305" s="173">
        <v>0</v>
      </c>
      <c r="BR305" s="171">
        <v>0</v>
      </c>
      <c r="BS305" s="171">
        <v>0</v>
      </c>
      <c r="BT305" s="171">
        <v>0</v>
      </c>
      <c r="BU305" s="171">
        <v>0</v>
      </c>
      <c r="BV305" s="171">
        <v>0</v>
      </c>
      <c r="BW305" s="172">
        <v>0</v>
      </c>
    </row>
    <row r="306" spans="25:75" x14ac:dyDescent="0.2">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170">
        <v>80</v>
      </c>
      <c r="BB306" s="171">
        <v>0.03</v>
      </c>
      <c r="BC306" s="171">
        <v>0.09</v>
      </c>
      <c r="BD306" s="171">
        <v>0.14000000000000001</v>
      </c>
      <c r="BE306" s="171">
        <v>0.19</v>
      </c>
      <c r="BF306" s="171">
        <v>0.22</v>
      </c>
      <c r="BG306" s="171">
        <v>0.25</v>
      </c>
      <c r="BH306" s="171">
        <v>0.25</v>
      </c>
      <c r="BI306" s="171">
        <v>0.25</v>
      </c>
      <c r="BJ306" s="171">
        <v>0.24</v>
      </c>
      <c r="BK306" s="171">
        <v>0.23</v>
      </c>
      <c r="BL306" s="171">
        <v>0.22</v>
      </c>
      <c r="BM306" s="171">
        <v>0.21</v>
      </c>
      <c r="BN306" s="171">
        <v>0.17</v>
      </c>
      <c r="BO306" s="171">
        <v>0.13</v>
      </c>
      <c r="BP306" s="172">
        <v>7.0000000000000007E-2</v>
      </c>
      <c r="BQ306" s="173">
        <v>0</v>
      </c>
      <c r="BR306" s="171">
        <v>0</v>
      </c>
      <c r="BS306" s="171">
        <v>0</v>
      </c>
      <c r="BT306" s="171">
        <v>0</v>
      </c>
      <c r="BU306" s="171">
        <v>0</v>
      </c>
      <c r="BV306" s="171">
        <v>0</v>
      </c>
      <c r="BW306" s="172">
        <v>0</v>
      </c>
    </row>
    <row r="307" spans="25:75" x14ac:dyDescent="0.2">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174">
        <v>90</v>
      </c>
      <c r="BB307" s="159">
        <v>0.04</v>
      </c>
      <c r="BC307" s="159">
        <v>0.11</v>
      </c>
      <c r="BD307" s="159">
        <v>0.17</v>
      </c>
      <c r="BE307" s="159">
        <v>0.23</v>
      </c>
      <c r="BF307" s="159">
        <v>0.27</v>
      </c>
      <c r="BG307" s="159">
        <v>0.3</v>
      </c>
      <c r="BH307" s="159">
        <v>0.3</v>
      </c>
      <c r="BI307" s="159">
        <v>0.3</v>
      </c>
      <c r="BJ307" s="159">
        <v>0.28999999999999998</v>
      </c>
      <c r="BK307" s="159">
        <v>0.28999999999999998</v>
      </c>
      <c r="BL307" s="159">
        <v>0.27</v>
      </c>
      <c r="BM307" s="159">
        <v>0.26</v>
      </c>
      <c r="BN307" s="159">
        <v>0.21</v>
      </c>
      <c r="BO307" s="159">
        <v>0.15</v>
      </c>
      <c r="BP307" s="175">
        <v>0.09</v>
      </c>
      <c r="BQ307" s="176">
        <v>0</v>
      </c>
      <c r="BR307" s="159">
        <v>0</v>
      </c>
      <c r="BS307" s="159">
        <v>0</v>
      </c>
      <c r="BT307" s="159">
        <v>0</v>
      </c>
      <c r="BU307" s="159">
        <v>0</v>
      </c>
      <c r="BV307" s="159">
        <v>0</v>
      </c>
      <c r="BW307" s="175">
        <v>0</v>
      </c>
    </row>
    <row r="308" spans="25:75" x14ac:dyDescent="0.2">
      <c r="BA308" s="118"/>
      <c r="BB308" s="118"/>
      <c r="BC308" s="118"/>
      <c r="BD308" s="118"/>
      <c r="BE308" s="118"/>
      <c r="BF308" s="252" t="s">
        <v>32</v>
      </c>
      <c r="BG308" s="252"/>
      <c r="BH308" s="252" t="s">
        <v>32</v>
      </c>
      <c r="BI308" s="252"/>
      <c r="BJ308" s="177"/>
      <c r="BK308" s="177" t="s">
        <v>32</v>
      </c>
      <c r="BL308" s="177"/>
      <c r="BM308" s="177" t="s">
        <v>32</v>
      </c>
      <c r="BN308" s="118"/>
      <c r="BO308" s="118"/>
      <c r="BP308" s="177" t="s">
        <v>32</v>
      </c>
      <c r="BQ308" s="118"/>
      <c r="BR308" s="118"/>
      <c r="BS308" s="118"/>
      <c r="BT308" s="118"/>
      <c r="BU308" s="118"/>
      <c r="BV308" s="118"/>
      <c r="BW308" s="118"/>
    </row>
    <row r="309" spans="25:75" x14ac:dyDescent="0.2">
      <c r="BA309" s="118"/>
      <c r="BB309" s="118"/>
      <c r="BC309" s="177"/>
      <c r="BD309" s="118"/>
      <c r="BE309" s="118"/>
      <c r="BF309" s="252" t="s">
        <v>64</v>
      </c>
      <c r="BG309" s="252"/>
      <c r="BH309" s="252" t="s">
        <v>65</v>
      </c>
      <c r="BI309" s="252"/>
      <c r="BJ309" s="177"/>
      <c r="BK309" s="179">
        <v>1</v>
      </c>
      <c r="BL309" s="177"/>
      <c r="BM309" s="177" t="s">
        <v>65</v>
      </c>
      <c r="BN309" s="118"/>
      <c r="BO309" s="118"/>
      <c r="BP309" s="177" t="s">
        <v>66</v>
      </c>
      <c r="BQ309" s="118"/>
      <c r="BR309" s="118"/>
      <c r="BS309" s="118"/>
      <c r="BT309" s="118"/>
      <c r="BU309" s="118"/>
      <c r="BV309" s="118"/>
      <c r="BW309" s="118"/>
    </row>
    <row r="310" spans="25:75" x14ac:dyDescent="0.2">
      <c r="BA310" s="118"/>
      <c r="BB310" s="118"/>
      <c r="BC310" s="177"/>
      <c r="BD310" s="118"/>
      <c r="BE310" s="118"/>
      <c r="BF310" s="118"/>
      <c r="BG310" s="177"/>
      <c r="BH310" s="252" t="s">
        <v>57</v>
      </c>
      <c r="BI310" s="256"/>
      <c r="BJ310" s="177"/>
      <c r="BK310" s="177" t="s">
        <v>67</v>
      </c>
      <c r="BL310" s="177"/>
      <c r="BM310" s="177" t="s">
        <v>68</v>
      </c>
      <c r="BN310" s="118"/>
      <c r="BO310" s="118"/>
      <c r="BP310" s="118"/>
      <c r="BQ310" s="118"/>
      <c r="BR310" s="118"/>
      <c r="BS310" s="118"/>
      <c r="BT310" s="118"/>
      <c r="BU310" s="118"/>
      <c r="BV310" s="118"/>
      <c r="BW310" s="118"/>
    </row>
    <row r="311" spans="25:75" x14ac:dyDescent="0.2">
      <c r="BA311" s="118"/>
      <c r="BB311" s="118"/>
      <c r="BC311" s="118"/>
      <c r="BD311" s="118"/>
      <c r="BE311" s="118"/>
      <c r="BF311" s="118"/>
      <c r="BG311" s="118"/>
      <c r="BH311" s="177"/>
      <c r="BI311" s="118"/>
      <c r="BJ311" s="177"/>
      <c r="BK311" s="118"/>
      <c r="BL311" s="118"/>
      <c r="BM311" s="177" t="s">
        <v>63</v>
      </c>
      <c r="BN311" s="118"/>
      <c r="BO311" s="118"/>
      <c r="BP311" s="118"/>
      <c r="BQ311" s="118"/>
      <c r="BR311" s="118"/>
      <c r="BS311" s="118"/>
      <c r="BT311" s="118"/>
      <c r="BU311" s="118"/>
      <c r="BV311" s="118"/>
      <c r="BW311" s="118"/>
    </row>
    <row r="312" spans="25:75" x14ac:dyDescent="0.2">
      <c r="BA312" s="31" t="str">
        <f ca="1">HYPERLINK("#"&amp;MID(CELL("filename",AG300),FIND("]",CELL("filename",AG300))+1,256)&amp;"!"&amp;ADDRESS(ROW($B$8),COLUMN($B$8),1,TRUE),"Return to Cell B8")</f>
        <v>Return to Cell B8</v>
      </c>
      <c r="BB312" s="118"/>
      <c r="BC312" s="118"/>
      <c r="BD312" s="118"/>
      <c r="BE312" s="118"/>
      <c r="BF312" s="118"/>
      <c r="BG312" s="118"/>
      <c r="BH312" s="177"/>
      <c r="BI312" s="118"/>
      <c r="BJ312" s="177"/>
      <c r="BK312" s="118"/>
      <c r="BL312" s="118"/>
      <c r="BM312" s="177"/>
      <c r="BN312" s="118"/>
      <c r="BO312" s="118"/>
      <c r="BP312" s="118"/>
      <c r="BQ312" s="118"/>
      <c r="BR312" s="118"/>
      <c r="BS312" s="118"/>
      <c r="BT312" s="118"/>
      <c r="BU312" s="118"/>
      <c r="BV312" s="118"/>
      <c r="BW312" s="118"/>
    </row>
    <row r="313" spans="25:75" x14ac:dyDescent="0.2">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row>
    <row r="314" spans="25:75" x14ac:dyDescent="0.2">
      <c r="BA314" s="118" t="s">
        <v>175</v>
      </c>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row>
    <row r="315" spans="25:75" x14ac:dyDescent="0.2">
      <c r="BA315" s="122" t="s">
        <v>29</v>
      </c>
      <c r="BB315" s="253" t="s">
        <v>30</v>
      </c>
      <c r="BC315" s="253"/>
      <c r="BD315" s="253"/>
      <c r="BE315" s="253"/>
      <c r="BF315" s="253"/>
      <c r="BG315" s="253"/>
      <c r="BH315" s="253"/>
      <c r="BI315" s="253"/>
      <c r="BJ315" s="253"/>
      <c r="BK315" s="253"/>
      <c r="BL315" s="253"/>
      <c r="BM315" s="253"/>
      <c r="BN315" s="253"/>
      <c r="BO315" s="253"/>
      <c r="BP315" s="253"/>
      <c r="BQ315" s="253"/>
      <c r="BR315" s="253"/>
      <c r="BS315" s="253"/>
      <c r="BT315" s="253"/>
      <c r="BU315" s="253"/>
      <c r="BV315" s="253"/>
      <c r="BW315" s="253"/>
    </row>
    <row r="316" spans="25:75" ht="14.25" x14ac:dyDescent="0.2">
      <c r="BA316" s="126" t="s">
        <v>112</v>
      </c>
      <c r="BB316" s="253" t="s">
        <v>31</v>
      </c>
      <c r="BC316" s="253"/>
      <c r="BD316" s="253"/>
      <c r="BE316" s="253"/>
      <c r="BF316" s="253"/>
      <c r="BG316" s="253"/>
      <c r="BH316" s="253"/>
      <c r="BI316" s="253"/>
      <c r="BJ316" s="253"/>
      <c r="BK316" s="253"/>
      <c r="BL316" s="253"/>
      <c r="BM316" s="253"/>
      <c r="BN316" s="253"/>
      <c r="BO316" s="253"/>
      <c r="BP316" s="253"/>
      <c r="BQ316" s="253" t="s">
        <v>83</v>
      </c>
      <c r="BR316" s="253"/>
      <c r="BS316" s="253"/>
      <c r="BT316" s="253"/>
      <c r="BU316" s="253"/>
      <c r="BV316" s="253"/>
      <c r="BW316" s="253"/>
    </row>
    <row r="317" spans="25:75" x14ac:dyDescent="0.2">
      <c r="BA317" s="158"/>
      <c r="BB317" s="167">
        <v>1</v>
      </c>
      <c r="BC317" s="167">
        <v>2</v>
      </c>
      <c r="BD317" s="167">
        <v>3</v>
      </c>
      <c r="BE317" s="167">
        <v>4</v>
      </c>
      <c r="BF317" s="167">
        <v>5</v>
      </c>
      <c r="BG317" s="167">
        <v>6</v>
      </c>
      <c r="BH317" s="167">
        <v>7</v>
      </c>
      <c r="BI317" s="167">
        <v>8</v>
      </c>
      <c r="BJ317" s="167">
        <v>9</v>
      </c>
      <c r="BK317" s="167">
        <v>10</v>
      </c>
      <c r="BL317" s="167">
        <v>11</v>
      </c>
      <c r="BM317" s="167">
        <v>12</v>
      </c>
      <c r="BN317" s="167">
        <v>13</v>
      </c>
      <c r="BO317" s="167">
        <v>14</v>
      </c>
      <c r="BP317" s="168">
        <v>15</v>
      </c>
      <c r="BQ317" s="169">
        <v>16</v>
      </c>
      <c r="BR317" s="167">
        <v>17</v>
      </c>
      <c r="BS317" s="167">
        <v>18</v>
      </c>
      <c r="BT317" s="167">
        <v>19</v>
      </c>
      <c r="BU317" s="167">
        <v>20</v>
      </c>
      <c r="BV317" s="167">
        <v>21</v>
      </c>
      <c r="BW317" s="168">
        <v>22</v>
      </c>
    </row>
    <row r="318" spans="25:75" x14ac:dyDescent="0.2">
      <c r="BA318" s="170">
        <v>0</v>
      </c>
      <c r="BB318" s="171">
        <v>0</v>
      </c>
      <c r="BC318" s="171">
        <v>0</v>
      </c>
      <c r="BD318" s="171">
        <v>0</v>
      </c>
      <c r="BE318" s="171">
        <v>0</v>
      </c>
      <c r="BF318" s="171">
        <v>0</v>
      </c>
      <c r="BG318" s="171">
        <v>0</v>
      </c>
      <c r="BH318" s="171">
        <v>0</v>
      </c>
      <c r="BI318" s="171">
        <v>0</v>
      </c>
      <c r="BJ318" s="171">
        <v>0</v>
      </c>
      <c r="BK318" s="171">
        <v>0</v>
      </c>
      <c r="BL318" s="171">
        <v>0</v>
      </c>
      <c r="BM318" s="171">
        <v>0</v>
      </c>
      <c r="BN318" s="171">
        <v>0</v>
      </c>
      <c r="BO318" s="171">
        <v>0</v>
      </c>
      <c r="BP318" s="172">
        <v>0</v>
      </c>
      <c r="BQ318" s="173">
        <v>0</v>
      </c>
      <c r="BR318" s="171">
        <v>0</v>
      </c>
      <c r="BS318" s="171">
        <v>0</v>
      </c>
      <c r="BT318" s="171">
        <v>0</v>
      </c>
      <c r="BU318" s="171">
        <v>0</v>
      </c>
      <c r="BV318" s="171">
        <v>0</v>
      </c>
      <c r="BW318" s="172">
        <v>0</v>
      </c>
    </row>
    <row r="319" spans="25:75" x14ac:dyDescent="0.2">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BA319" s="170">
        <v>50</v>
      </c>
      <c r="BB319" s="171">
        <v>0.02</v>
      </c>
      <c r="BC319" s="171">
        <v>0.03</v>
      </c>
      <c r="BD319" s="171">
        <v>0.04</v>
      </c>
      <c r="BE319" s="171">
        <v>0.05</v>
      </c>
      <c r="BF319" s="171">
        <v>7.0000000000000007E-2</v>
      </c>
      <c r="BG319" s="171">
        <v>0.08</v>
      </c>
      <c r="BH319" s="171">
        <v>0.08</v>
      </c>
      <c r="BI319" s="171">
        <v>0.08</v>
      </c>
      <c r="BJ319" s="171">
        <v>0.08</v>
      </c>
      <c r="BK319" s="171">
        <v>0.08</v>
      </c>
      <c r="BL319" s="171">
        <v>0.08</v>
      </c>
      <c r="BM319" s="171">
        <v>7.0000000000000007E-2</v>
      </c>
      <c r="BN319" s="171">
        <v>0.06</v>
      </c>
      <c r="BO319" s="171">
        <v>0.05</v>
      </c>
      <c r="BP319" s="172">
        <v>0.04</v>
      </c>
      <c r="BQ319" s="173">
        <v>0</v>
      </c>
      <c r="BR319" s="171">
        <v>0</v>
      </c>
      <c r="BS319" s="171">
        <v>0</v>
      </c>
      <c r="BT319" s="171">
        <v>0</v>
      </c>
      <c r="BU319" s="171">
        <v>0</v>
      </c>
      <c r="BV319" s="171">
        <v>0</v>
      </c>
      <c r="BW319" s="172">
        <v>0</v>
      </c>
    </row>
    <row r="320" spans="25:75" x14ac:dyDescent="0.2">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BA320" s="170">
        <v>60</v>
      </c>
      <c r="BB320" s="171">
        <v>0.03</v>
      </c>
      <c r="BC320" s="171">
        <v>0.04</v>
      </c>
      <c r="BD320" s="171">
        <v>7.0000000000000007E-2</v>
      </c>
      <c r="BE320" s="171">
        <v>0.09</v>
      </c>
      <c r="BF320" s="171">
        <v>0.11</v>
      </c>
      <c r="BG320" s="171">
        <v>0.13</v>
      </c>
      <c r="BH320" s="171">
        <v>0.14000000000000001</v>
      </c>
      <c r="BI320" s="171">
        <v>0.14000000000000001</v>
      </c>
      <c r="BJ320" s="171">
        <v>0.14000000000000001</v>
      </c>
      <c r="BK320" s="171">
        <v>0.13</v>
      </c>
      <c r="BL320" s="171">
        <v>0.13</v>
      </c>
      <c r="BM320" s="171">
        <v>0.12</v>
      </c>
      <c r="BN320" s="171">
        <v>0.1</v>
      </c>
      <c r="BO320" s="171">
        <v>0.09</v>
      </c>
      <c r="BP320" s="172">
        <v>7.0000000000000007E-2</v>
      </c>
      <c r="BQ320" s="173">
        <v>0</v>
      </c>
      <c r="BR320" s="171">
        <v>0</v>
      </c>
      <c r="BS320" s="171">
        <v>0</v>
      </c>
      <c r="BT320" s="171">
        <v>0</v>
      </c>
      <c r="BU320" s="171">
        <v>0</v>
      </c>
      <c r="BV320" s="171">
        <v>0</v>
      </c>
      <c r="BW320" s="172">
        <v>0</v>
      </c>
    </row>
    <row r="321" spans="25:75" x14ac:dyDescent="0.2">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BA321" s="170">
        <v>70</v>
      </c>
      <c r="BB321" s="171">
        <v>0.04</v>
      </c>
      <c r="BC321" s="171">
        <v>0.06</v>
      </c>
      <c r="BD321" s="171">
        <v>0.09</v>
      </c>
      <c r="BE321" s="171">
        <v>0.12</v>
      </c>
      <c r="BF321" s="171">
        <v>0.15</v>
      </c>
      <c r="BG321" s="171">
        <v>0.17</v>
      </c>
      <c r="BH321" s="171">
        <v>0.19</v>
      </c>
      <c r="BI321" s="171">
        <v>0.19</v>
      </c>
      <c r="BJ321" s="171">
        <v>0.19</v>
      </c>
      <c r="BK321" s="171">
        <v>0.19</v>
      </c>
      <c r="BL321" s="171">
        <v>0.18</v>
      </c>
      <c r="BM321" s="171">
        <v>0.17</v>
      </c>
      <c r="BN321" s="171">
        <v>0.14000000000000001</v>
      </c>
      <c r="BO321" s="171">
        <v>0.12</v>
      </c>
      <c r="BP321" s="172">
        <v>0.1</v>
      </c>
      <c r="BQ321" s="173">
        <v>0</v>
      </c>
      <c r="BR321" s="171">
        <v>0</v>
      </c>
      <c r="BS321" s="171">
        <v>0</v>
      </c>
      <c r="BT321" s="171">
        <v>0</v>
      </c>
      <c r="BU321" s="171">
        <v>0</v>
      </c>
      <c r="BV321" s="171">
        <v>0</v>
      </c>
      <c r="BW321" s="172">
        <v>0</v>
      </c>
    </row>
    <row r="322" spans="25:75" x14ac:dyDescent="0.2">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BA322" s="170">
        <v>80</v>
      </c>
      <c r="BB322" s="171">
        <v>0.05</v>
      </c>
      <c r="BC322" s="171">
        <v>0.08</v>
      </c>
      <c r="BD322" s="171">
        <v>0.12</v>
      </c>
      <c r="BE322" s="171">
        <v>0.16</v>
      </c>
      <c r="BF322" s="171">
        <v>0.19</v>
      </c>
      <c r="BG322" s="171">
        <v>0.22</v>
      </c>
      <c r="BH322" s="171">
        <v>0.25</v>
      </c>
      <c r="BI322" s="171">
        <v>0.25</v>
      </c>
      <c r="BJ322" s="171">
        <v>0.25</v>
      </c>
      <c r="BK322" s="171">
        <v>0.24</v>
      </c>
      <c r="BL322" s="171">
        <v>0.23</v>
      </c>
      <c r="BM322" s="171">
        <v>0.21</v>
      </c>
      <c r="BN322" s="171">
        <v>0.18</v>
      </c>
      <c r="BO322" s="171">
        <v>0.16</v>
      </c>
      <c r="BP322" s="172">
        <v>0.13</v>
      </c>
      <c r="BQ322" s="173">
        <v>0</v>
      </c>
      <c r="BR322" s="171">
        <v>0</v>
      </c>
      <c r="BS322" s="171">
        <v>0</v>
      </c>
      <c r="BT322" s="171">
        <v>0</v>
      </c>
      <c r="BU322" s="171">
        <v>0</v>
      </c>
      <c r="BV322" s="171">
        <v>0</v>
      </c>
      <c r="BW322" s="172">
        <v>0</v>
      </c>
    </row>
    <row r="323" spans="25:75" x14ac:dyDescent="0.2">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BA323" s="174">
        <v>90</v>
      </c>
      <c r="BB323" s="159">
        <v>0.06</v>
      </c>
      <c r="BC323" s="159">
        <v>0.1</v>
      </c>
      <c r="BD323" s="159">
        <v>0.14000000000000001</v>
      </c>
      <c r="BE323" s="159">
        <v>0.19</v>
      </c>
      <c r="BF323" s="159">
        <v>0.24</v>
      </c>
      <c r="BG323" s="159">
        <v>0.27</v>
      </c>
      <c r="BH323" s="159">
        <v>0.3</v>
      </c>
      <c r="BI323" s="159">
        <v>0.3</v>
      </c>
      <c r="BJ323" s="159">
        <v>0.3</v>
      </c>
      <c r="BK323" s="159">
        <v>0.28999999999999998</v>
      </c>
      <c r="BL323" s="159">
        <v>0.28999999999999998</v>
      </c>
      <c r="BM323" s="159">
        <v>0.26</v>
      </c>
      <c r="BN323" s="159">
        <v>0.23</v>
      </c>
      <c r="BO323" s="159">
        <v>0.19</v>
      </c>
      <c r="BP323" s="175">
        <v>0.16</v>
      </c>
      <c r="BQ323" s="176">
        <v>0</v>
      </c>
      <c r="BR323" s="159">
        <v>0</v>
      </c>
      <c r="BS323" s="159">
        <v>0</v>
      </c>
      <c r="BT323" s="159">
        <v>0</v>
      </c>
      <c r="BU323" s="159">
        <v>0</v>
      </c>
      <c r="BV323" s="159">
        <v>0</v>
      </c>
      <c r="BW323" s="175">
        <v>0</v>
      </c>
    </row>
    <row r="324" spans="25:75" x14ac:dyDescent="0.2">
      <c r="BA324" s="118"/>
      <c r="BB324" s="118"/>
      <c r="BC324" s="252" t="s">
        <v>32</v>
      </c>
      <c r="BD324" s="256"/>
      <c r="BE324" s="177" t="s">
        <v>32</v>
      </c>
      <c r="BF324" s="118"/>
      <c r="BG324" s="177" t="s">
        <v>32</v>
      </c>
      <c r="BH324" s="177"/>
      <c r="BI324" s="177"/>
      <c r="BJ324" s="177"/>
      <c r="BK324" s="118"/>
      <c r="BL324" s="177"/>
      <c r="BM324" s="118"/>
      <c r="BN324" s="118"/>
      <c r="BO324" s="177"/>
      <c r="BP324" s="177"/>
      <c r="BQ324" s="118"/>
      <c r="BR324" s="177"/>
      <c r="BS324" s="118"/>
      <c r="BT324" s="118"/>
      <c r="BU324" s="118"/>
      <c r="BV324" s="118"/>
      <c r="BW324" s="118"/>
    </row>
    <row r="325" spans="25:75" x14ac:dyDescent="0.2">
      <c r="BA325" s="118"/>
      <c r="BB325" s="118"/>
      <c r="BC325" s="252" t="s">
        <v>69</v>
      </c>
      <c r="BD325" s="256"/>
      <c r="BE325" s="177" t="s">
        <v>70</v>
      </c>
      <c r="BF325" s="118"/>
      <c r="BG325" s="177" t="s">
        <v>71</v>
      </c>
      <c r="BH325" s="177"/>
      <c r="BI325" s="177"/>
      <c r="BJ325" s="177"/>
      <c r="BK325" s="118"/>
      <c r="BL325" s="177"/>
      <c r="BM325" s="118"/>
      <c r="BN325" s="118"/>
      <c r="BO325" s="177"/>
      <c r="BP325" s="177"/>
      <c r="BQ325" s="118"/>
      <c r="BR325" s="177"/>
      <c r="BS325" s="118"/>
      <c r="BT325" s="118"/>
      <c r="BU325" s="118"/>
      <c r="BV325" s="118"/>
      <c r="BW325" s="118"/>
    </row>
    <row r="326" spans="25:75" x14ac:dyDescent="0.2">
      <c r="BA326" s="118"/>
      <c r="BB326" s="118"/>
      <c r="BC326" s="177"/>
      <c r="BD326" s="180"/>
      <c r="BE326" s="118"/>
      <c r="BF326" s="118"/>
      <c r="BG326" s="177" t="s">
        <v>72</v>
      </c>
      <c r="BH326" s="177"/>
      <c r="BI326" s="118"/>
      <c r="BJ326" s="177"/>
      <c r="BK326" s="118"/>
      <c r="BL326" s="177"/>
      <c r="BM326" s="118"/>
      <c r="BN326" s="118"/>
      <c r="BO326" s="177"/>
      <c r="BP326" s="177"/>
      <c r="BQ326" s="118"/>
      <c r="BR326" s="177"/>
      <c r="BS326" s="118"/>
      <c r="BT326" s="118"/>
      <c r="BU326" s="118"/>
      <c r="BV326" s="118"/>
      <c r="BW326" s="118"/>
    </row>
    <row r="327" spans="25:75" x14ac:dyDescent="0.2">
      <c r="BA327" s="31" t="str">
        <f ca="1">HYPERLINK("#"&amp;MID(CELL("filename",AG315),FIND("]",CELL("filename",AG315))+1,256)&amp;"!"&amp;ADDRESS(ROW($B$8),COLUMN($B$8),1,TRUE),"Return to Cell B8")</f>
        <v>Return to Cell B8</v>
      </c>
      <c r="BB327" s="118"/>
      <c r="BC327" s="177"/>
      <c r="BD327" s="180"/>
      <c r="BE327" s="118"/>
      <c r="BF327" s="118"/>
      <c r="BG327" s="177"/>
      <c r="BH327" s="177"/>
      <c r="BI327" s="118"/>
      <c r="BJ327" s="177"/>
      <c r="BK327" s="118"/>
      <c r="BL327" s="177"/>
      <c r="BM327" s="118"/>
      <c r="BN327" s="118"/>
      <c r="BO327" s="177"/>
      <c r="BP327" s="177"/>
      <c r="BQ327" s="118"/>
      <c r="BR327" s="177"/>
      <c r="BS327" s="118"/>
      <c r="BT327" s="118"/>
      <c r="BU327" s="118"/>
      <c r="BV327" s="118"/>
      <c r="BW327" s="118"/>
    </row>
    <row r="328" spans="25:75" x14ac:dyDescent="0.2">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row>
    <row r="329" spans="25:75" x14ac:dyDescent="0.2">
      <c r="BA329" s="118" t="s">
        <v>176</v>
      </c>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row>
    <row r="330" spans="25:75" x14ac:dyDescent="0.2">
      <c r="BA330" s="122" t="s">
        <v>29</v>
      </c>
      <c r="BB330" s="253" t="s">
        <v>30</v>
      </c>
      <c r="BC330" s="253"/>
      <c r="BD330" s="253"/>
      <c r="BE330" s="253"/>
      <c r="BF330" s="253"/>
      <c r="BG330" s="253"/>
      <c r="BH330" s="253"/>
      <c r="BI330" s="253"/>
      <c r="BJ330" s="253"/>
      <c r="BK330" s="253"/>
      <c r="BL330" s="253"/>
      <c r="BM330" s="253"/>
      <c r="BN330" s="253"/>
      <c r="BO330" s="253"/>
      <c r="BP330" s="253"/>
      <c r="BQ330" s="253"/>
      <c r="BR330" s="253"/>
      <c r="BS330" s="253"/>
      <c r="BT330" s="253"/>
      <c r="BU330" s="253"/>
      <c r="BV330" s="253"/>
      <c r="BW330" s="253"/>
    </row>
    <row r="331" spans="25:75" ht="14.25" x14ac:dyDescent="0.2">
      <c r="BA331" s="126" t="s">
        <v>112</v>
      </c>
      <c r="BB331" s="254" t="s">
        <v>82</v>
      </c>
      <c r="BC331" s="254"/>
      <c r="BD331" s="254"/>
      <c r="BE331" s="254"/>
      <c r="BF331" s="254"/>
      <c r="BG331" s="254"/>
      <c r="BH331" s="254"/>
      <c r="BI331" s="254"/>
      <c r="BJ331" s="254"/>
      <c r="BK331" s="254"/>
      <c r="BL331" s="254"/>
      <c r="BM331" s="254"/>
      <c r="BN331" s="254"/>
      <c r="BO331" s="254" t="s">
        <v>83</v>
      </c>
      <c r="BP331" s="254"/>
      <c r="BQ331" s="254"/>
      <c r="BR331" s="254"/>
      <c r="BS331" s="254"/>
      <c r="BT331" s="254"/>
      <c r="BU331" s="254"/>
      <c r="BV331" s="254"/>
      <c r="BW331" s="254"/>
    </row>
    <row r="332" spans="25:75" x14ac:dyDescent="0.2">
      <c r="BA332" s="158"/>
      <c r="BB332" s="167">
        <v>1</v>
      </c>
      <c r="BC332" s="167">
        <v>2</v>
      </c>
      <c r="BD332" s="167">
        <v>3</v>
      </c>
      <c r="BE332" s="167">
        <v>4</v>
      </c>
      <c r="BF332" s="167">
        <v>5</v>
      </c>
      <c r="BG332" s="167">
        <v>6</v>
      </c>
      <c r="BH332" s="167">
        <v>7</v>
      </c>
      <c r="BI332" s="167">
        <v>8</v>
      </c>
      <c r="BJ332" s="167">
        <v>9</v>
      </c>
      <c r="BK332" s="167">
        <v>10</v>
      </c>
      <c r="BL332" s="167">
        <v>11</v>
      </c>
      <c r="BM332" s="167">
        <v>12</v>
      </c>
      <c r="BN332" s="168">
        <v>13</v>
      </c>
      <c r="BO332" s="169">
        <v>14</v>
      </c>
      <c r="BP332" s="167">
        <v>15</v>
      </c>
      <c r="BQ332" s="167">
        <v>16</v>
      </c>
      <c r="BR332" s="167">
        <v>17</v>
      </c>
      <c r="BS332" s="167">
        <v>18</v>
      </c>
      <c r="BT332" s="167">
        <v>19</v>
      </c>
      <c r="BU332" s="167">
        <v>20</v>
      </c>
      <c r="BV332" s="167">
        <v>21</v>
      </c>
      <c r="BW332" s="168">
        <v>22</v>
      </c>
    </row>
    <row r="333" spans="25:75" x14ac:dyDescent="0.2">
      <c r="BA333" s="170">
        <v>0</v>
      </c>
      <c r="BB333" s="171">
        <v>0</v>
      </c>
      <c r="BC333" s="171">
        <v>0</v>
      </c>
      <c r="BD333" s="171">
        <v>0</v>
      </c>
      <c r="BE333" s="171">
        <v>0</v>
      </c>
      <c r="BF333" s="171">
        <v>0</v>
      </c>
      <c r="BG333" s="171">
        <v>0</v>
      </c>
      <c r="BH333" s="171">
        <v>0</v>
      </c>
      <c r="BI333" s="171">
        <v>0</v>
      </c>
      <c r="BJ333" s="171">
        <v>0</v>
      </c>
      <c r="BK333" s="171">
        <v>0</v>
      </c>
      <c r="BL333" s="171">
        <v>0</v>
      </c>
      <c r="BM333" s="171">
        <v>0</v>
      </c>
      <c r="BN333" s="172">
        <v>0</v>
      </c>
      <c r="BO333" s="173">
        <v>0</v>
      </c>
      <c r="BP333" s="171">
        <v>0</v>
      </c>
      <c r="BQ333" s="171">
        <v>0</v>
      </c>
      <c r="BR333" s="171">
        <v>0</v>
      </c>
      <c r="BS333" s="171">
        <v>0</v>
      </c>
      <c r="BT333" s="171">
        <v>0</v>
      </c>
      <c r="BU333" s="171">
        <v>0</v>
      </c>
      <c r="BV333" s="171">
        <v>0</v>
      </c>
      <c r="BW333" s="172">
        <v>0</v>
      </c>
    </row>
    <row r="334" spans="25:75" x14ac:dyDescent="0.2">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BA334" s="170">
        <v>50</v>
      </c>
      <c r="BB334" s="171">
        <v>0.02</v>
      </c>
      <c r="BC334" s="171">
        <v>0.03</v>
      </c>
      <c r="BD334" s="171">
        <v>0.04</v>
      </c>
      <c r="BE334" s="171">
        <v>0.05</v>
      </c>
      <c r="BF334" s="171">
        <v>0.06</v>
      </c>
      <c r="BG334" s="171">
        <v>0.08</v>
      </c>
      <c r="BH334" s="171">
        <v>0.08</v>
      </c>
      <c r="BI334" s="171">
        <v>0.08</v>
      </c>
      <c r="BJ334" s="171">
        <v>0.08</v>
      </c>
      <c r="BK334" s="171">
        <v>0.08</v>
      </c>
      <c r="BL334" s="171">
        <v>0.08</v>
      </c>
      <c r="BM334" s="171">
        <v>7.0000000000000007E-2</v>
      </c>
      <c r="BN334" s="172">
        <v>0.05</v>
      </c>
      <c r="BO334" s="173">
        <v>0</v>
      </c>
      <c r="BP334" s="171">
        <v>0</v>
      </c>
      <c r="BQ334" s="171">
        <v>0</v>
      </c>
      <c r="BR334" s="171">
        <v>0</v>
      </c>
      <c r="BS334" s="171">
        <f t="shared" ref="BS334:BT338" si="74">BR334+(BR334-BP334)/2</f>
        <v>0</v>
      </c>
      <c r="BT334" s="171">
        <f t="shared" si="74"/>
        <v>0</v>
      </c>
      <c r="BU334" s="171">
        <v>0</v>
      </c>
      <c r="BV334" s="171">
        <v>0</v>
      </c>
      <c r="BW334" s="172">
        <v>0</v>
      </c>
    </row>
    <row r="335" spans="25:75" x14ac:dyDescent="0.2">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BA335" s="170">
        <v>60</v>
      </c>
      <c r="BB335" s="171">
        <v>0.04</v>
      </c>
      <c r="BC335" s="171">
        <v>0.05</v>
      </c>
      <c r="BD335" s="171">
        <v>0.06</v>
      </c>
      <c r="BE335" s="171">
        <v>0.08</v>
      </c>
      <c r="BF335" s="171">
        <v>0.11</v>
      </c>
      <c r="BG335" s="171">
        <v>0.13</v>
      </c>
      <c r="BH335" s="171">
        <v>0.14000000000000001</v>
      </c>
      <c r="BI335" s="171">
        <v>0.14000000000000001</v>
      </c>
      <c r="BJ335" s="171">
        <v>0.13</v>
      </c>
      <c r="BK335" s="171">
        <v>0.13</v>
      </c>
      <c r="BL335" s="171">
        <v>0.13</v>
      </c>
      <c r="BM335" s="171">
        <v>0.11</v>
      </c>
      <c r="BN335" s="172">
        <v>0.08</v>
      </c>
      <c r="BO335" s="173">
        <v>0</v>
      </c>
      <c r="BP335" s="171">
        <v>0</v>
      </c>
      <c r="BQ335" s="171">
        <v>0</v>
      </c>
      <c r="BR335" s="171">
        <v>0</v>
      </c>
      <c r="BS335" s="171">
        <f t="shared" si="74"/>
        <v>0</v>
      </c>
      <c r="BT335" s="171">
        <f t="shared" si="74"/>
        <v>0</v>
      </c>
      <c r="BU335" s="171">
        <v>0</v>
      </c>
      <c r="BV335" s="171">
        <v>0</v>
      </c>
      <c r="BW335" s="172">
        <v>0</v>
      </c>
    </row>
    <row r="336" spans="25:75" x14ac:dyDescent="0.2">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BA336" s="170">
        <v>70</v>
      </c>
      <c r="BB336" s="171">
        <v>0.05</v>
      </c>
      <c r="BC336" s="171">
        <v>0.06</v>
      </c>
      <c r="BD336" s="171">
        <v>0.09</v>
      </c>
      <c r="BE336" s="171">
        <v>0.12</v>
      </c>
      <c r="BF336" s="171">
        <v>0.15</v>
      </c>
      <c r="BG336" s="171">
        <v>0.18</v>
      </c>
      <c r="BH336" s="171">
        <v>0.19</v>
      </c>
      <c r="BI336" s="171">
        <v>0.19</v>
      </c>
      <c r="BJ336" s="171">
        <v>0.19</v>
      </c>
      <c r="BK336" s="171">
        <v>0.18</v>
      </c>
      <c r="BL336" s="171">
        <v>0.17</v>
      </c>
      <c r="BM336" s="171">
        <v>0.15</v>
      </c>
      <c r="BN336" s="172">
        <v>0.11</v>
      </c>
      <c r="BO336" s="173">
        <v>0</v>
      </c>
      <c r="BP336" s="171">
        <v>0</v>
      </c>
      <c r="BQ336" s="171">
        <v>0</v>
      </c>
      <c r="BR336" s="171">
        <v>0</v>
      </c>
      <c r="BS336" s="171">
        <f t="shared" si="74"/>
        <v>0</v>
      </c>
      <c r="BT336" s="171">
        <f t="shared" si="74"/>
        <v>0</v>
      </c>
      <c r="BU336" s="171">
        <v>0</v>
      </c>
      <c r="BV336" s="171">
        <v>0</v>
      </c>
      <c r="BW336" s="172">
        <v>0</v>
      </c>
    </row>
    <row r="337" spans="25:75" x14ac:dyDescent="0.2">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170">
        <v>80</v>
      </c>
      <c r="BB337" s="171">
        <v>0.06</v>
      </c>
      <c r="BC337" s="171">
        <v>0.08</v>
      </c>
      <c r="BD337" s="171">
        <v>0.11</v>
      </c>
      <c r="BE337" s="171">
        <v>0.15</v>
      </c>
      <c r="BF337" s="171">
        <v>0.19</v>
      </c>
      <c r="BG337" s="171">
        <v>0.23</v>
      </c>
      <c r="BH337" s="171">
        <v>0.25</v>
      </c>
      <c r="BI337" s="171">
        <v>0.25</v>
      </c>
      <c r="BJ337" s="171">
        <v>0.24</v>
      </c>
      <c r="BK337" s="171">
        <v>0.23</v>
      </c>
      <c r="BL337" s="171">
        <v>0.22</v>
      </c>
      <c r="BM337" s="171">
        <v>0.19</v>
      </c>
      <c r="BN337" s="172">
        <v>0.14000000000000001</v>
      </c>
      <c r="BO337" s="173">
        <v>0</v>
      </c>
      <c r="BP337" s="171">
        <v>0</v>
      </c>
      <c r="BQ337" s="171">
        <v>0</v>
      </c>
      <c r="BR337" s="171">
        <v>0</v>
      </c>
      <c r="BS337" s="171">
        <f t="shared" si="74"/>
        <v>0</v>
      </c>
      <c r="BT337" s="171">
        <f t="shared" si="74"/>
        <v>0</v>
      </c>
      <c r="BU337" s="171">
        <v>0</v>
      </c>
      <c r="BV337" s="171">
        <v>0</v>
      </c>
      <c r="BW337" s="172">
        <v>0</v>
      </c>
    </row>
    <row r="338" spans="25:75" x14ac:dyDescent="0.2">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174">
        <v>90</v>
      </c>
      <c r="BB338" s="159">
        <v>0.08</v>
      </c>
      <c r="BC338" s="159">
        <v>0.1</v>
      </c>
      <c r="BD338" s="159">
        <v>0.14000000000000001</v>
      </c>
      <c r="BE338" s="159">
        <v>0.18</v>
      </c>
      <c r="BF338" s="159">
        <v>0.23</v>
      </c>
      <c r="BG338" s="159">
        <v>0.28000000000000003</v>
      </c>
      <c r="BH338" s="159">
        <v>0.3</v>
      </c>
      <c r="BI338" s="159">
        <v>0.3</v>
      </c>
      <c r="BJ338" s="159">
        <v>0.28999999999999998</v>
      </c>
      <c r="BK338" s="159">
        <v>0.28999999999999998</v>
      </c>
      <c r="BL338" s="159">
        <v>0.27</v>
      </c>
      <c r="BM338" s="159">
        <v>0.24</v>
      </c>
      <c r="BN338" s="175">
        <v>0.17</v>
      </c>
      <c r="BO338" s="176">
        <v>0</v>
      </c>
      <c r="BP338" s="159">
        <v>0</v>
      </c>
      <c r="BQ338" s="159">
        <v>0</v>
      </c>
      <c r="BR338" s="159">
        <v>0</v>
      </c>
      <c r="BS338" s="159">
        <f t="shared" si="74"/>
        <v>0</v>
      </c>
      <c r="BT338" s="159">
        <f t="shared" si="74"/>
        <v>0</v>
      </c>
      <c r="BU338" s="159">
        <v>0</v>
      </c>
      <c r="BV338" s="159">
        <v>0</v>
      </c>
      <c r="BW338" s="175">
        <v>0</v>
      </c>
    </row>
    <row r="339" spans="25:75" x14ac:dyDescent="0.2">
      <c r="BA339" s="118"/>
      <c r="BB339" s="118"/>
      <c r="BC339" s="118"/>
      <c r="BD339" s="118"/>
      <c r="BE339" s="177" t="s">
        <v>32</v>
      </c>
      <c r="BF339" s="177" t="s">
        <v>32</v>
      </c>
      <c r="BG339" s="177" t="s">
        <v>32</v>
      </c>
      <c r="BH339" s="118"/>
      <c r="BI339" s="177" t="s">
        <v>32</v>
      </c>
      <c r="BJ339" s="177"/>
      <c r="BK339" s="177" t="s">
        <v>32</v>
      </c>
      <c r="BL339" s="252" t="s">
        <v>32</v>
      </c>
      <c r="BM339" s="252"/>
      <c r="BN339" s="252" t="s">
        <v>32</v>
      </c>
      <c r="BO339" s="252"/>
      <c r="BP339" s="118"/>
      <c r="BQ339" s="118"/>
      <c r="BR339" s="118"/>
      <c r="BS339" s="118"/>
      <c r="BT339" s="118"/>
      <c r="BU339" s="118"/>
      <c r="BV339" s="118"/>
      <c r="BW339" s="118"/>
    </row>
    <row r="340" spans="25:75" x14ac:dyDescent="0.2">
      <c r="BA340" s="118"/>
      <c r="BB340" s="118"/>
      <c r="BC340" s="118"/>
      <c r="BD340" s="118"/>
      <c r="BE340" s="177">
        <v>4</v>
      </c>
      <c r="BF340" s="177" t="s">
        <v>32</v>
      </c>
      <c r="BG340" s="177" t="s">
        <v>57</v>
      </c>
      <c r="BH340" s="118"/>
      <c r="BI340" s="177" t="s">
        <v>73</v>
      </c>
      <c r="BJ340" s="177"/>
      <c r="BK340" s="177" t="s">
        <v>74</v>
      </c>
      <c r="BL340" s="252" t="s">
        <v>39</v>
      </c>
      <c r="BM340" s="252"/>
      <c r="BN340" s="252" t="s">
        <v>66</v>
      </c>
      <c r="BO340" s="252"/>
      <c r="BP340" s="177"/>
      <c r="BQ340" s="118"/>
      <c r="BR340" s="118"/>
      <c r="BS340" s="118"/>
      <c r="BT340" s="118"/>
      <c r="BU340" s="118"/>
      <c r="BV340" s="118"/>
      <c r="BW340" s="118"/>
    </row>
    <row r="341" spans="25:75" x14ac:dyDescent="0.2">
      <c r="BA341" s="118"/>
      <c r="BB341" s="118"/>
      <c r="BC341" s="118"/>
      <c r="BD341" s="118"/>
      <c r="BE341" s="177" t="s">
        <v>39</v>
      </c>
      <c r="BF341" s="177" t="s">
        <v>32</v>
      </c>
      <c r="BG341" s="177"/>
      <c r="BH341" s="118"/>
      <c r="BI341" s="118"/>
      <c r="BJ341" s="177"/>
      <c r="BK341" s="177" t="s">
        <v>75</v>
      </c>
      <c r="BL341" s="252" t="s">
        <v>76</v>
      </c>
      <c r="BM341" s="256"/>
      <c r="BN341" s="118"/>
      <c r="BO341" s="177"/>
      <c r="BP341" s="177"/>
      <c r="BQ341" s="118"/>
      <c r="BR341" s="118"/>
      <c r="BS341" s="118"/>
      <c r="BT341" s="118"/>
      <c r="BU341" s="118"/>
      <c r="BV341" s="118"/>
      <c r="BW341" s="118"/>
    </row>
    <row r="342" spans="25:75" x14ac:dyDescent="0.2">
      <c r="BA342" s="118"/>
      <c r="BB342" s="118"/>
      <c r="BC342" s="118"/>
      <c r="BD342" s="118"/>
      <c r="BE342" s="118"/>
      <c r="BF342" s="177" t="s">
        <v>86</v>
      </c>
      <c r="BG342" s="118"/>
      <c r="BH342" s="118"/>
      <c r="BI342" s="118"/>
      <c r="BJ342" s="177"/>
      <c r="BK342" s="118"/>
      <c r="BL342" s="118"/>
      <c r="BM342" s="118"/>
      <c r="BN342" s="118"/>
      <c r="BO342" s="118"/>
      <c r="BP342" s="177"/>
      <c r="BQ342" s="118"/>
      <c r="BR342" s="118"/>
      <c r="BS342" s="118"/>
      <c r="BT342" s="118"/>
      <c r="BU342" s="118"/>
      <c r="BV342" s="118"/>
      <c r="BW342" s="118"/>
    </row>
    <row r="343" spans="25:75" x14ac:dyDescent="0.2">
      <c r="BA343" s="118"/>
      <c r="BB343" s="118"/>
      <c r="BC343" s="118"/>
      <c r="BD343" s="118"/>
      <c r="BE343" s="118"/>
      <c r="BF343" s="177" t="s">
        <v>64</v>
      </c>
      <c r="BG343" s="118"/>
      <c r="BH343" s="118"/>
      <c r="BI343" s="118"/>
      <c r="BJ343" s="177"/>
      <c r="BK343" s="118"/>
      <c r="BL343" s="118"/>
      <c r="BM343" s="118"/>
      <c r="BN343" s="118"/>
      <c r="BO343" s="118"/>
      <c r="BP343" s="177"/>
      <c r="BQ343" s="118"/>
      <c r="BR343" s="118"/>
      <c r="BS343" s="118"/>
      <c r="BT343" s="118"/>
      <c r="BU343" s="118"/>
      <c r="BV343" s="118"/>
      <c r="BW343" s="118"/>
    </row>
    <row r="344" spans="25:75" x14ac:dyDescent="0.2">
      <c r="BA344" s="31" t="str">
        <f ca="1">HYPERLINK("#"&amp;MID(CELL("filename",AG332),FIND("]",CELL("filename",AG332))+1,256)&amp;"!"&amp;ADDRESS(ROW($B$8),COLUMN($B$8),1,TRUE),"Return to Cell B8")</f>
        <v>Return to Cell B8</v>
      </c>
      <c r="BB344" s="118"/>
      <c r="BC344" s="118"/>
      <c r="BD344" s="118"/>
      <c r="BE344" s="118"/>
      <c r="BF344" s="177"/>
      <c r="BG344" s="118"/>
      <c r="BH344" s="118"/>
      <c r="BI344" s="118"/>
      <c r="BJ344" s="177"/>
      <c r="BK344" s="118"/>
      <c r="BL344" s="118"/>
      <c r="BM344" s="118"/>
      <c r="BN344" s="118"/>
      <c r="BO344" s="118"/>
      <c r="BP344" s="177"/>
      <c r="BQ344" s="118"/>
      <c r="BR344" s="118"/>
      <c r="BS344" s="118"/>
      <c r="BT344" s="118"/>
      <c r="BU344" s="118"/>
      <c r="BV344" s="118"/>
      <c r="BW344" s="118"/>
    </row>
    <row r="345" spans="25:75" x14ac:dyDescent="0.2">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row>
    <row r="346" spans="25:75" x14ac:dyDescent="0.2">
      <c r="BA346" s="118" t="s">
        <v>177</v>
      </c>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row>
    <row r="347" spans="25:75" x14ac:dyDescent="0.2">
      <c r="BA347" s="122" t="s">
        <v>29</v>
      </c>
      <c r="BB347" s="253" t="s">
        <v>30</v>
      </c>
      <c r="BC347" s="253"/>
      <c r="BD347" s="253"/>
      <c r="BE347" s="253"/>
      <c r="BF347" s="253"/>
      <c r="BG347" s="253"/>
      <c r="BH347" s="253"/>
      <c r="BI347" s="253"/>
      <c r="BJ347" s="253"/>
      <c r="BK347" s="253"/>
      <c r="BL347" s="253"/>
      <c r="BM347" s="253"/>
      <c r="BN347" s="253"/>
      <c r="BO347" s="253"/>
      <c r="BP347" s="253"/>
      <c r="BQ347" s="253"/>
      <c r="BR347" s="253"/>
      <c r="BS347" s="253"/>
      <c r="BT347" s="253"/>
      <c r="BU347" s="253"/>
      <c r="BV347" s="253"/>
      <c r="BW347" s="253"/>
    </row>
    <row r="348" spans="25:75" ht="14.25" x14ac:dyDescent="0.2">
      <c r="BA348" s="126" t="s">
        <v>112</v>
      </c>
      <c r="BB348" s="254" t="s">
        <v>82</v>
      </c>
      <c r="BC348" s="254"/>
      <c r="BD348" s="254"/>
      <c r="BE348" s="254"/>
      <c r="BF348" s="254"/>
      <c r="BG348" s="254"/>
      <c r="BH348" s="254"/>
      <c r="BI348" s="254"/>
      <c r="BJ348" s="254"/>
      <c r="BK348" s="254"/>
      <c r="BL348" s="254"/>
      <c r="BM348" s="254"/>
      <c r="BN348" s="254"/>
      <c r="BO348" s="254"/>
      <c r="BP348" s="254"/>
      <c r="BQ348" s="254"/>
      <c r="BR348" s="254"/>
      <c r="BS348" s="254"/>
      <c r="BT348" s="254"/>
      <c r="BU348" s="254"/>
      <c r="BV348" s="253" t="s">
        <v>83</v>
      </c>
      <c r="BW348" s="253"/>
    </row>
    <row r="349" spans="25:75" x14ac:dyDescent="0.2">
      <c r="BA349" s="158"/>
      <c r="BB349" s="167">
        <v>1</v>
      </c>
      <c r="BC349" s="167">
        <v>2</v>
      </c>
      <c r="BD349" s="167">
        <v>3</v>
      </c>
      <c r="BE349" s="167">
        <v>4</v>
      </c>
      <c r="BF349" s="167">
        <v>5</v>
      </c>
      <c r="BG349" s="167">
        <v>6</v>
      </c>
      <c r="BH349" s="167">
        <v>7</v>
      </c>
      <c r="BI349" s="167">
        <v>8</v>
      </c>
      <c r="BJ349" s="167">
        <v>9</v>
      </c>
      <c r="BK349" s="167">
        <v>10</v>
      </c>
      <c r="BL349" s="167">
        <v>11</v>
      </c>
      <c r="BM349" s="167">
        <v>12</v>
      </c>
      <c r="BN349" s="167">
        <v>13</v>
      </c>
      <c r="BO349" s="167">
        <v>14</v>
      </c>
      <c r="BP349" s="167">
        <v>15</v>
      </c>
      <c r="BQ349" s="167">
        <v>16</v>
      </c>
      <c r="BR349" s="167">
        <v>17</v>
      </c>
      <c r="BS349" s="167">
        <v>18</v>
      </c>
      <c r="BT349" s="167">
        <v>19</v>
      </c>
      <c r="BU349" s="168">
        <v>20</v>
      </c>
      <c r="BV349" s="169">
        <v>21</v>
      </c>
      <c r="BW349" s="168">
        <v>22</v>
      </c>
    </row>
    <row r="350" spans="25:75" x14ac:dyDescent="0.2">
      <c r="BA350" s="170">
        <v>0</v>
      </c>
      <c r="BB350" s="171">
        <v>0</v>
      </c>
      <c r="BC350" s="171">
        <v>0</v>
      </c>
      <c r="BD350" s="171">
        <v>0</v>
      </c>
      <c r="BE350" s="171">
        <v>0</v>
      </c>
      <c r="BF350" s="171">
        <v>0</v>
      </c>
      <c r="BG350" s="171">
        <v>0</v>
      </c>
      <c r="BH350" s="171">
        <v>0</v>
      </c>
      <c r="BI350" s="171">
        <v>0</v>
      </c>
      <c r="BJ350" s="171">
        <v>0</v>
      </c>
      <c r="BK350" s="171">
        <v>0</v>
      </c>
      <c r="BL350" s="171">
        <v>0</v>
      </c>
      <c r="BM350" s="171">
        <v>0</v>
      </c>
      <c r="BN350" s="171">
        <v>0</v>
      </c>
      <c r="BO350" s="171">
        <v>0</v>
      </c>
      <c r="BP350" s="171">
        <v>0</v>
      </c>
      <c r="BQ350" s="171">
        <v>0</v>
      </c>
      <c r="BR350" s="171">
        <v>0</v>
      </c>
      <c r="BS350" s="171">
        <v>0</v>
      </c>
      <c r="BT350" s="171">
        <v>0</v>
      </c>
      <c r="BU350" s="172">
        <v>0</v>
      </c>
      <c r="BV350" s="173">
        <v>0</v>
      </c>
      <c r="BW350" s="172">
        <v>0</v>
      </c>
    </row>
    <row r="351" spans="25:75" x14ac:dyDescent="0.2">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BA351" s="170">
        <v>50</v>
      </c>
      <c r="BB351" s="171">
        <v>0.02</v>
      </c>
      <c r="BC351" s="171">
        <v>0.02</v>
      </c>
      <c r="BD351" s="171">
        <v>0.03</v>
      </c>
      <c r="BE351" s="171">
        <v>0.04</v>
      </c>
      <c r="BF351" s="171">
        <v>0.05</v>
      </c>
      <c r="BG351" s="171">
        <v>0.06</v>
      </c>
      <c r="BH351" s="171">
        <v>7.0000000000000007E-2</v>
      </c>
      <c r="BI351" s="171">
        <v>0.08</v>
      </c>
      <c r="BJ351" s="171">
        <v>0.08</v>
      </c>
      <c r="BK351" s="171">
        <v>0.08</v>
      </c>
      <c r="BL351" s="171">
        <v>0.08</v>
      </c>
      <c r="BM351" s="171">
        <v>0.08</v>
      </c>
      <c r="BN351" s="171">
        <v>0.08</v>
      </c>
      <c r="BO351" s="171">
        <v>7.0000000000000007E-2</v>
      </c>
      <c r="BP351" s="171">
        <v>7.0000000000000007E-2</v>
      </c>
      <c r="BQ351" s="171">
        <v>0.06</v>
      </c>
      <c r="BR351" s="171">
        <v>0.06</v>
      </c>
      <c r="BS351" s="171">
        <v>0.05</v>
      </c>
      <c r="BT351" s="171">
        <v>0.05</v>
      </c>
      <c r="BU351" s="172">
        <v>0.05</v>
      </c>
      <c r="BV351" s="173">
        <v>0</v>
      </c>
      <c r="BW351" s="172">
        <v>0</v>
      </c>
    </row>
    <row r="352" spans="25:75" x14ac:dyDescent="0.2">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BA352" s="170">
        <v>60</v>
      </c>
      <c r="BB352" s="171">
        <v>0.02</v>
      </c>
      <c r="BC352" s="171">
        <v>0.04</v>
      </c>
      <c r="BD352" s="171">
        <v>0.05</v>
      </c>
      <c r="BE352" s="171">
        <v>0.06</v>
      </c>
      <c r="BF352" s="171">
        <v>0.08</v>
      </c>
      <c r="BG352" s="171">
        <v>0.1</v>
      </c>
      <c r="BH352" s="171">
        <v>0.11</v>
      </c>
      <c r="BI352" s="171">
        <v>0.13</v>
      </c>
      <c r="BJ352" s="171">
        <v>0.14000000000000001</v>
      </c>
      <c r="BK352" s="171">
        <v>0.14000000000000001</v>
      </c>
      <c r="BL352" s="171">
        <v>0.13</v>
      </c>
      <c r="BM352" s="171">
        <v>0.13</v>
      </c>
      <c r="BN352" s="171">
        <v>0.13</v>
      </c>
      <c r="BO352" s="171">
        <v>0.12</v>
      </c>
      <c r="BP352" s="171">
        <v>0.11</v>
      </c>
      <c r="BQ352" s="171">
        <v>0.1</v>
      </c>
      <c r="BR352" s="171">
        <v>0.1</v>
      </c>
      <c r="BS352" s="171">
        <v>0.09</v>
      </c>
      <c r="BT352" s="171">
        <v>0.08</v>
      </c>
      <c r="BU352" s="172">
        <v>0.08</v>
      </c>
      <c r="BV352" s="173">
        <v>0</v>
      </c>
      <c r="BW352" s="172">
        <v>0</v>
      </c>
    </row>
    <row r="353" spans="25:75" x14ac:dyDescent="0.2">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BA353" s="170">
        <v>70</v>
      </c>
      <c r="BB353" s="171">
        <v>0.03</v>
      </c>
      <c r="BC353" s="171">
        <v>0.05</v>
      </c>
      <c r="BD353" s="171">
        <v>7.0000000000000007E-2</v>
      </c>
      <c r="BE353" s="171">
        <v>0.09</v>
      </c>
      <c r="BF353" s="171">
        <v>0.11</v>
      </c>
      <c r="BG353" s="171">
        <v>0.14000000000000001</v>
      </c>
      <c r="BH353" s="171">
        <v>0.16</v>
      </c>
      <c r="BI353" s="171">
        <v>0.18</v>
      </c>
      <c r="BJ353" s="171">
        <v>0.19</v>
      </c>
      <c r="BK353" s="171">
        <v>0.19</v>
      </c>
      <c r="BL353" s="171">
        <v>0.19</v>
      </c>
      <c r="BM353" s="171">
        <v>0.18</v>
      </c>
      <c r="BN353" s="171">
        <v>0.17</v>
      </c>
      <c r="BO353" s="171">
        <v>0.17</v>
      </c>
      <c r="BP353" s="171">
        <v>0.16</v>
      </c>
      <c r="BQ353" s="171">
        <v>0.15</v>
      </c>
      <c r="BR353" s="171">
        <v>0.14000000000000001</v>
      </c>
      <c r="BS353" s="171">
        <v>0.13</v>
      </c>
      <c r="BT353" s="171">
        <v>0.12</v>
      </c>
      <c r="BU353" s="172">
        <v>0.11</v>
      </c>
      <c r="BV353" s="173">
        <v>0</v>
      </c>
      <c r="BW353" s="172">
        <v>0</v>
      </c>
    </row>
    <row r="354" spans="25:75" x14ac:dyDescent="0.2">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BA354" s="170">
        <v>80</v>
      </c>
      <c r="BB354" s="171">
        <v>0.04</v>
      </c>
      <c r="BC354" s="171">
        <v>0.06</v>
      </c>
      <c r="BD354" s="171">
        <v>0.09</v>
      </c>
      <c r="BE354" s="171">
        <v>0.12</v>
      </c>
      <c r="BF354" s="171">
        <v>0.15</v>
      </c>
      <c r="BG354" s="171">
        <v>0.17</v>
      </c>
      <c r="BH354" s="171">
        <v>0.2</v>
      </c>
      <c r="BI354" s="171">
        <v>0.23</v>
      </c>
      <c r="BJ354" s="171">
        <v>0.24</v>
      </c>
      <c r="BK354" s="171">
        <v>0.25</v>
      </c>
      <c r="BL354" s="171">
        <v>0.24</v>
      </c>
      <c r="BM354" s="171">
        <v>0.23</v>
      </c>
      <c r="BN354" s="171">
        <v>0.22</v>
      </c>
      <c r="BO354" s="171">
        <v>0.21</v>
      </c>
      <c r="BP354" s="171">
        <v>0.2</v>
      </c>
      <c r="BQ354" s="171">
        <v>0.19</v>
      </c>
      <c r="BR354" s="171">
        <v>0.17</v>
      </c>
      <c r="BS354" s="171">
        <v>0.16</v>
      </c>
      <c r="BT354" s="171">
        <v>0.15</v>
      </c>
      <c r="BU354" s="172">
        <v>0.14000000000000001</v>
      </c>
      <c r="BV354" s="173">
        <v>0</v>
      </c>
      <c r="BW354" s="172">
        <v>0</v>
      </c>
    </row>
    <row r="355" spans="25:75" x14ac:dyDescent="0.2">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BA355" s="174">
        <v>90</v>
      </c>
      <c r="BB355" s="159">
        <v>0.05</v>
      </c>
      <c r="BC355" s="159">
        <v>0.08</v>
      </c>
      <c r="BD355" s="159">
        <v>0.11</v>
      </c>
      <c r="BE355" s="159">
        <v>0.14000000000000001</v>
      </c>
      <c r="BF355" s="159">
        <v>0.18</v>
      </c>
      <c r="BG355" s="159">
        <v>0.21</v>
      </c>
      <c r="BH355" s="159">
        <v>0.25</v>
      </c>
      <c r="BI355" s="159">
        <v>0.28000000000000003</v>
      </c>
      <c r="BJ355" s="159">
        <v>0.3</v>
      </c>
      <c r="BK355" s="159">
        <v>0.3</v>
      </c>
      <c r="BL355" s="159">
        <v>0.28999999999999998</v>
      </c>
      <c r="BM355" s="159">
        <v>0.28999999999999998</v>
      </c>
      <c r="BN355" s="159">
        <v>0.27</v>
      </c>
      <c r="BO355" s="159">
        <v>0.26</v>
      </c>
      <c r="BP355" s="159">
        <v>0.25</v>
      </c>
      <c r="BQ355" s="159">
        <v>0.23</v>
      </c>
      <c r="BR355" s="159">
        <v>0.21</v>
      </c>
      <c r="BS355" s="159">
        <v>0.2</v>
      </c>
      <c r="BT355" s="159">
        <v>0.18</v>
      </c>
      <c r="BU355" s="175">
        <v>0.17</v>
      </c>
      <c r="BV355" s="176">
        <v>0</v>
      </c>
      <c r="BW355" s="175">
        <v>0</v>
      </c>
    </row>
    <row r="356" spans="25:75" x14ac:dyDescent="0.2">
      <c r="BA356" s="118"/>
      <c r="BB356" s="118"/>
      <c r="BC356" s="177"/>
      <c r="BD356" s="118"/>
      <c r="BE356" s="252" t="s">
        <v>32</v>
      </c>
      <c r="BF356" s="252"/>
      <c r="BG356" s="252" t="s">
        <v>32</v>
      </c>
      <c r="BH356" s="252"/>
      <c r="BI356" s="177"/>
      <c r="BJ356" s="177"/>
      <c r="BK356" s="177" t="s">
        <v>32</v>
      </c>
      <c r="BL356" s="118"/>
      <c r="BM356" s="118"/>
      <c r="BN356" s="118"/>
      <c r="BO356" s="177"/>
      <c r="BP356" s="177"/>
      <c r="BQ356" s="118"/>
      <c r="BR356" s="177"/>
      <c r="BS356" s="118"/>
      <c r="BT356" s="118"/>
      <c r="BU356" s="118"/>
      <c r="BV356" s="118"/>
      <c r="BW356" s="118"/>
    </row>
    <row r="357" spans="25:75" x14ac:dyDescent="0.2">
      <c r="BA357" s="118"/>
      <c r="BB357" s="118"/>
      <c r="BC357" s="177"/>
      <c r="BD357" s="118"/>
      <c r="BE357" s="255" t="s">
        <v>77</v>
      </c>
      <c r="BF357" s="255"/>
      <c r="BG357" s="255" t="s">
        <v>78</v>
      </c>
      <c r="BH357" s="255"/>
      <c r="BI357" s="177"/>
      <c r="BJ357" s="177"/>
      <c r="BK357" s="177" t="s">
        <v>71</v>
      </c>
      <c r="BL357" s="118"/>
      <c r="BM357" s="118"/>
      <c r="BN357" s="118"/>
      <c r="BO357" s="177"/>
      <c r="BP357" s="177"/>
      <c r="BQ357" s="118"/>
      <c r="BR357" s="177"/>
      <c r="BS357" s="118"/>
      <c r="BT357" s="118"/>
      <c r="BU357" s="118"/>
      <c r="BV357" s="118"/>
      <c r="BW357" s="118"/>
    </row>
    <row r="358" spans="25:75" x14ac:dyDescent="0.2">
      <c r="BA358" s="118"/>
      <c r="BB358" s="118"/>
      <c r="BC358" s="177"/>
      <c r="BD358" s="118"/>
      <c r="BE358" s="252" t="s">
        <v>39</v>
      </c>
      <c r="BF358" s="252"/>
      <c r="BG358" s="252" t="s">
        <v>39</v>
      </c>
      <c r="BH358" s="252"/>
      <c r="BI358" s="118"/>
      <c r="BJ358" s="177"/>
      <c r="BK358" s="177" t="s">
        <v>72</v>
      </c>
      <c r="BL358" s="118"/>
      <c r="BM358" s="118"/>
      <c r="BN358" s="118"/>
      <c r="BO358" s="177"/>
      <c r="BP358" s="177"/>
      <c r="BQ358" s="118"/>
      <c r="BR358" s="177"/>
      <c r="BS358" s="118"/>
      <c r="BT358" s="118"/>
      <c r="BU358" s="118"/>
      <c r="BV358" s="118"/>
      <c r="BW358" s="118"/>
    </row>
    <row r="359" spans="25:75" x14ac:dyDescent="0.2">
      <c r="BA359" s="31" t="str">
        <f ca="1">HYPERLINK("#"&amp;MID(CELL("filename",AG347),FIND("]",CELL("filename",AG347))+1,256)&amp;"!"&amp;ADDRESS(ROW($B$8),COLUMN($B$8),1,TRUE),"Return to Cell B8")</f>
        <v>Return to Cell B8</v>
      </c>
      <c r="BB359" s="118"/>
      <c r="BC359" s="177"/>
      <c r="BD359" s="118"/>
      <c r="BE359" s="177"/>
      <c r="BF359" s="177"/>
      <c r="BG359" s="177"/>
      <c r="BH359" s="177"/>
      <c r="BI359" s="118"/>
      <c r="BJ359" s="177"/>
      <c r="BK359" s="177"/>
      <c r="BL359" s="118"/>
      <c r="BM359" s="118"/>
      <c r="BN359" s="118"/>
      <c r="BO359" s="177"/>
      <c r="BP359" s="177"/>
      <c r="BQ359" s="118"/>
      <c r="BR359" s="177"/>
      <c r="BS359" s="118"/>
      <c r="BT359" s="118"/>
      <c r="BU359" s="118"/>
      <c r="BV359" s="118"/>
      <c r="BW359" s="118"/>
    </row>
    <row r="360" spans="25:75" x14ac:dyDescent="0.2">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row>
    <row r="361" spans="25:75" x14ac:dyDescent="0.2">
      <c r="BA361" s="118" t="s">
        <v>178</v>
      </c>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row>
    <row r="362" spans="25:75" x14ac:dyDescent="0.2">
      <c r="BA362" s="122" t="s">
        <v>29</v>
      </c>
      <c r="BB362" s="253" t="s">
        <v>79</v>
      </c>
      <c r="BC362" s="253"/>
      <c r="BD362" s="253"/>
      <c r="BE362" s="253"/>
      <c r="BF362" s="253"/>
      <c r="BG362" s="253"/>
      <c r="BH362" s="253"/>
      <c r="BI362" s="253"/>
      <c r="BJ362" s="253"/>
      <c r="BK362" s="253"/>
      <c r="BL362" s="253"/>
      <c r="BM362" s="253"/>
      <c r="BN362" s="253"/>
      <c r="BO362" s="253"/>
      <c r="BP362" s="253"/>
      <c r="BQ362" s="253"/>
      <c r="BR362" s="253"/>
      <c r="BS362" s="253"/>
      <c r="BT362" s="253"/>
      <c r="BU362" s="253"/>
      <c r="BV362" s="253"/>
      <c r="BW362" s="253"/>
    </row>
    <row r="363" spans="25:75" ht="14.25" x14ac:dyDescent="0.2">
      <c r="BA363" s="126" t="s">
        <v>112</v>
      </c>
      <c r="BB363" s="253" t="s">
        <v>31</v>
      </c>
      <c r="BC363" s="253"/>
      <c r="BD363" s="253"/>
      <c r="BE363" s="253"/>
      <c r="BF363" s="253"/>
      <c r="BG363" s="253"/>
      <c r="BH363" s="253"/>
      <c r="BI363" s="253"/>
      <c r="BJ363" s="253"/>
      <c r="BK363" s="253"/>
      <c r="BL363" s="253"/>
      <c r="BM363" s="253"/>
      <c r="BN363" s="253"/>
      <c r="BO363" s="253"/>
      <c r="BP363" s="253"/>
      <c r="BQ363" s="253"/>
      <c r="BR363" s="253"/>
      <c r="BS363" s="253"/>
      <c r="BT363" s="253"/>
      <c r="BU363" s="253"/>
      <c r="BV363" s="253"/>
      <c r="BW363" s="253"/>
    </row>
    <row r="364" spans="25:75" x14ac:dyDescent="0.2">
      <c r="BA364" s="158"/>
      <c r="BB364" s="167">
        <v>1</v>
      </c>
      <c r="BC364" s="167">
        <v>2</v>
      </c>
      <c r="BD364" s="167">
        <v>3</v>
      </c>
      <c r="BE364" s="167">
        <v>4</v>
      </c>
      <c r="BF364" s="167">
        <v>5</v>
      </c>
      <c r="BG364" s="167">
        <v>6</v>
      </c>
      <c r="BH364" s="167">
        <v>7</v>
      </c>
      <c r="BI364" s="167">
        <v>8</v>
      </c>
      <c r="BJ364" s="167">
        <v>9</v>
      </c>
      <c r="BK364" s="167">
        <v>10</v>
      </c>
      <c r="BL364" s="167">
        <v>11</v>
      </c>
      <c r="BM364" s="167">
        <v>12</v>
      </c>
      <c r="BN364" s="167">
        <v>13</v>
      </c>
      <c r="BO364" s="167">
        <v>14</v>
      </c>
      <c r="BP364" s="167">
        <v>15</v>
      </c>
      <c r="BQ364" s="167">
        <v>16</v>
      </c>
      <c r="BR364" s="167">
        <v>17</v>
      </c>
      <c r="BS364" s="167">
        <v>18</v>
      </c>
      <c r="BT364" s="167">
        <v>19</v>
      </c>
      <c r="BU364" s="167">
        <v>20</v>
      </c>
      <c r="BV364" s="167">
        <v>21</v>
      </c>
      <c r="BW364" s="168">
        <v>22</v>
      </c>
    </row>
    <row r="365" spans="25:75" x14ac:dyDescent="0.2">
      <c r="BA365" s="170">
        <v>0</v>
      </c>
      <c r="BB365" s="171">
        <v>0</v>
      </c>
      <c r="BC365" s="171">
        <v>0</v>
      </c>
      <c r="BD365" s="171">
        <v>0</v>
      </c>
      <c r="BE365" s="171">
        <v>0</v>
      </c>
      <c r="BF365" s="171">
        <v>0</v>
      </c>
      <c r="BG365" s="171">
        <v>0</v>
      </c>
      <c r="BH365" s="171">
        <v>0</v>
      </c>
      <c r="BI365" s="171">
        <v>0</v>
      </c>
      <c r="BJ365" s="171">
        <v>0</v>
      </c>
      <c r="BK365" s="171">
        <v>0</v>
      </c>
      <c r="BL365" s="171">
        <v>0</v>
      </c>
      <c r="BM365" s="171">
        <v>0</v>
      </c>
      <c r="BN365" s="171">
        <v>0</v>
      </c>
      <c r="BO365" s="171">
        <v>0</v>
      </c>
      <c r="BP365" s="171">
        <v>0</v>
      </c>
      <c r="BQ365" s="171">
        <v>0</v>
      </c>
      <c r="BR365" s="171">
        <v>0</v>
      </c>
      <c r="BS365" s="171">
        <v>0</v>
      </c>
      <c r="BT365" s="171">
        <v>0</v>
      </c>
      <c r="BU365" s="171">
        <v>0</v>
      </c>
      <c r="BV365" s="171">
        <v>0</v>
      </c>
      <c r="BW365" s="172">
        <v>0</v>
      </c>
    </row>
    <row r="366" spans="25:75" x14ac:dyDescent="0.2">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70">
        <v>50</v>
      </c>
      <c r="BB366" s="171">
        <v>0.04</v>
      </c>
      <c r="BC366" s="171">
        <v>0.05</v>
      </c>
      <c r="BD366" s="171">
        <v>0.06</v>
      </c>
      <c r="BE366" s="171">
        <v>7.0000000000000007E-2</v>
      </c>
      <c r="BF366" s="171">
        <v>0.08</v>
      </c>
      <c r="BG366" s="171">
        <v>0.08</v>
      </c>
      <c r="BH366" s="171">
        <v>0.08</v>
      </c>
      <c r="BI366" s="171">
        <v>0.08</v>
      </c>
      <c r="BJ366" s="171">
        <v>0.08</v>
      </c>
      <c r="BK366" s="171">
        <v>0.08</v>
      </c>
      <c r="BL366" s="171">
        <v>0.08</v>
      </c>
      <c r="BM366" s="171">
        <v>0.08</v>
      </c>
      <c r="BN366" s="171">
        <v>0.08</v>
      </c>
      <c r="BO366" s="171">
        <v>0.08</v>
      </c>
      <c r="BP366" s="171">
        <v>0.08</v>
      </c>
      <c r="BQ366" s="171">
        <v>7.0000000000000007E-2</v>
      </c>
      <c r="BR366" s="171">
        <v>7.0000000000000007E-2</v>
      </c>
      <c r="BS366" s="171">
        <v>0.06</v>
      </c>
      <c r="BT366" s="171">
        <v>0.06</v>
      </c>
      <c r="BU366" s="171">
        <v>0.05</v>
      </c>
      <c r="BV366" s="171">
        <v>0.05</v>
      </c>
      <c r="BW366" s="172">
        <v>0.05</v>
      </c>
    </row>
    <row r="367" spans="25:75" x14ac:dyDescent="0.2">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70">
        <v>60</v>
      </c>
      <c r="BB367" s="171">
        <v>7.0000000000000007E-2</v>
      </c>
      <c r="BC367" s="171">
        <v>0.09</v>
      </c>
      <c r="BD367" s="171">
        <v>0.11</v>
      </c>
      <c r="BE367" s="171">
        <v>0.12</v>
      </c>
      <c r="BF367" s="171">
        <v>0.13</v>
      </c>
      <c r="BG367" s="171">
        <v>0.13</v>
      </c>
      <c r="BH367" s="171">
        <v>0.13</v>
      </c>
      <c r="BI367" s="171">
        <v>0.14000000000000001</v>
      </c>
      <c r="BJ367" s="171">
        <v>0.14000000000000001</v>
      </c>
      <c r="BK367" s="171">
        <v>0.14000000000000001</v>
      </c>
      <c r="BL367" s="171">
        <v>0.14000000000000001</v>
      </c>
      <c r="BM367" s="171">
        <v>0.14000000000000001</v>
      </c>
      <c r="BN367" s="171">
        <v>0.13</v>
      </c>
      <c r="BO367" s="171">
        <v>0.13</v>
      </c>
      <c r="BP367" s="171">
        <v>0.13</v>
      </c>
      <c r="BQ367" s="171">
        <v>0.12</v>
      </c>
      <c r="BR367" s="171">
        <v>0.11</v>
      </c>
      <c r="BS367" s="171">
        <v>0.1</v>
      </c>
      <c r="BT367" s="171">
        <v>0.1</v>
      </c>
      <c r="BU367" s="171">
        <v>0.09</v>
      </c>
      <c r="BV367" s="171">
        <v>0.08</v>
      </c>
      <c r="BW367" s="172">
        <v>0.08</v>
      </c>
    </row>
    <row r="368" spans="25:75" x14ac:dyDescent="0.2">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70">
        <v>70</v>
      </c>
      <c r="BB368" s="171">
        <v>0.09</v>
      </c>
      <c r="BC368" s="171">
        <v>0.12</v>
      </c>
      <c r="BD368" s="171">
        <v>0.15</v>
      </c>
      <c r="BE368" s="171">
        <v>0.17</v>
      </c>
      <c r="BF368" s="171">
        <v>0.18</v>
      </c>
      <c r="BG368" s="171">
        <v>0.18</v>
      </c>
      <c r="BH368" s="171">
        <v>0.19</v>
      </c>
      <c r="BI368" s="171">
        <v>0.19</v>
      </c>
      <c r="BJ368" s="171">
        <v>0.19</v>
      </c>
      <c r="BK368" s="171">
        <v>0.19</v>
      </c>
      <c r="BL368" s="171">
        <v>0.19</v>
      </c>
      <c r="BM368" s="171">
        <v>0.19</v>
      </c>
      <c r="BN368" s="171">
        <v>0.19</v>
      </c>
      <c r="BO368" s="171">
        <v>0.18</v>
      </c>
      <c r="BP368" s="171">
        <v>0.17</v>
      </c>
      <c r="BQ368" s="171">
        <v>0.17</v>
      </c>
      <c r="BR368" s="171">
        <v>0.16</v>
      </c>
      <c r="BS368" s="171">
        <v>0.15</v>
      </c>
      <c r="BT368" s="171">
        <v>0.14000000000000001</v>
      </c>
      <c r="BU368" s="171">
        <v>0.13</v>
      </c>
      <c r="BV368" s="171">
        <v>0.12</v>
      </c>
      <c r="BW368" s="172">
        <v>0.11</v>
      </c>
    </row>
    <row r="369" spans="2:76" x14ac:dyDescent="0.2">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70">
        <v>80</v>
      </c>
      <c r="BB369" s="171">
        <v>0.12</v>
      </c>
      <c r="BC369" s="171">
        <v>0.16</v>
      </c>
      <c r="BD369" s="171">
        <v>0.19</v>
      </c>
      <c r="BE369" s="171">
        <v>0.22</v>
      </c>
      <c r="BF369" s="171">
        <v>0.23</v>
      </c>
      <c r="BG369" s="171">
        <v>0.23</v>
      </c>
      <c r="BH369" s="171">
        <v>0.24</v>
      </c>
      <c r="BI369" s="171">
        <v>0.24</v>
      </c>
      <c r="BJ369" s="171">
        <v>0.25</v>
      </c>
      <c r="BK369" s="171">
        <v>0.25</v>
      </c>
      <c r="BL369" s="171">
        <v>0.25</v>
      </c>
      <c r="BM369" s="171">
        <v>0.25</v>
      </c>
      <c r="BN369" s="171">
        <v>0.24</v>
      </c>
      <c r="BO369" s="171">
        <v>0.23</v>
      </c>
      <c r="BP369" s="171">
        <v>0.22</v>
      </c>
      <c r="BQ369" s="171">
        <v>0.21</v>
      </c>
      <c r="BR369" s="171">
        <v>0.2</v>
      </c>
      <c r="BS369" s="171">
        <v>0.19</v>
      </c>
      <c r="BT369" s="171">
        <v>0.17</v>
      </c>
      <c r="BU369" s="171">
        <v>0.16</v>
      </c>
      <c r="BV369" s="171">
        <v>0.15</v>
      </c>
      <c r="BW369" s="172">
        <v>0.14000000000000001</v>
      </c>
    </row>
    <row r="370" spans="2:76" x14ac:dyDescent="0.2">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74">
        <v>90</v>
      </c>
      <c r="BB370" s="159">
        <v>0.15</v>
      </c>
      <c r="BC370" s="159">
        <v>0.19</v>
      </c>
      <c r="BD370" s="159">
        <v>0.23</v>
      </c>
      <c r="BE370" s="159">
        <v>0.27</v>
      </c>
      <c r="BF370" s="159">
        <v>0.28000000000000003</v>
      </c>
      <c r="BG370" s="159">
        <v>0.28999999999999998</v>
      </c>
      <c r="BH370" s="159">
        <v>0.28999999999999998</v>
      </c>
      <c r="BI370" s="159">
        <v>0.3</v>
      </c>
      <c r="BJ370" s="159">
        <v>0.3</v>
      </c>
      <c r="BK370" s="159">
        <v>0.3</v>
      </c>
      <c r="BL370" s="159">
        <v>0.3</v>
      </c>
      <c r="BM370" s="159">
        <v>0.3</v>
      </c>
      <c r="BN370" s="159">
        <v>0.28999999999999998</v>
      </c>
      <c r="BO370" s="159">
        <v>0.28999999999999998</v>
      </c>
      <c r="BP370" s="159">
        <v>0.27</v>
      </c>
      <c r="BQ370" s="159">
        <v>0.26</v>
      </c>
      <c r="BR370" s="159">
        <v>0.25</v>
      </c>
      <c r="BS370" s="159">
        <v>0.23</v>
      </c>
      <c r="BT370" s="159">
        <v>0.21</v>
      </c>
      <c r="BU370" s="159">
        <v>0.2</v>
      </c>
      <c r="BV370" s="159">
        <v>0.18</v>
      </c>
      <c r="BW370" s="175">
        <v>0.17</v>
      </c>
    </row>
    <row r="371" spans="2:76" x14ac:dyDescent="0.2">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row>
    <row r="372" spans="2:76" x14ac:dyDescent="0.2">
      <c r="B372" s="15"/>
      <c r="C372" s="15"/>
      <c r="D372" s="15"/>
      <c r="E372" s="15"/>
      <c r="F372" s="15"/>
      <c r="G372" s="15"/>
      <c r="H372" s="15"/>
      <c r="I372" s="15"/>
      <c r="J372" s="15"/>
      <c r="K372" s="15"/>
      <c r="L372" s="15"/>
      <c r="M372" s="15"/>
      <c r="N372" s="15"/>
      <c r="O372" s="15"/>
      <c r="P372" s="15"/>
      <c r="Q372" s="15"/>
      <c r="R372" s="15"/>
      <c r="S372" s="15"/>
      <c r="T372" s="15"/>
      <c r="U372" s="15"/>
      <c r="V372" s="15"/>
      <c r="W372" s="15"/>
      <c r="BA372" s="31" t="str">
        <f ca="1">HYPERLINK("#"&amp;MID(CELL("filename",AG360),FIND("]",CELL("filename",AG360))+1,256)&amp;"!"&amp;ADDRESS(ROW($B$8),COLUMN($B$8),1,TRUE),"Return to Cell B8")</f>
        <v>Return to Cell B8</v>
      </c>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row>
    <row r="373" spans="2:76" x14ac:dyDescent="0.2">
      <c r="B373" s="15"/>
      <c r="C373" s="15"/>
      <c r="D373" s="15"/>
      <c r="E373" s="15"/>
      <c r="F373" s="15"/>
      <c r="G373" s="15"/>
      <c r="H373" s="15"/>
      <c r="I373" s="15"/>
      <c r="J373" s="15"/>
      <c r="K373" s="15"/>
      <c r="L373" s="15"/>
      <c r="M373" s="15"/>
      <c r="N373" s="15"/>
      <c r="O373" s="15"/>
      <c r="P373" s="15"/>
      <c r="Q373" s="15"/>
      <c r="R373" s="15"/>
      <c r="S373" s="15"/>
      <c r="T373" s="15"/>
      <c r="U373" s="15"/>
      <c r="V373" s="15"/>
      <c r="W373" s="15"/>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row>
    <row r="374" spans="2:76" x14ac:dyDescent="0.2">
      <c r="B374" s="15"/>
      <c r="C374" s="15"/>
      <c r="D374" s="15"/>
      <c r="E374" s="15"/>
      <c r="F374" s="15"/>
      <c r="G374" s="15"/>
      <c r="H374" s="15"/>
      <c r="I374" s="15"/>
      <c r="J374" s="15"/>
      <c r="K374" s="15"/>
      <c r="L374" s="15"/>
      <c r="M374" s="15"/>
      <c r="N374" s="15"/>
      <c r="O374" s="15"/>
      <c r="P374" s="15"/>
      <c r="Q374" s="15"/>
      <c r="R374" s="15"/>
      <c r="S374" s="15"/>
      <c r="T374" s="15"/>
      <c r="U374" s="15"/>
      <c r="V374" s="15"/>
      <c r="W374" s="15"/>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row>
    <row r="375" spans="2:76" x14ac:dyDescent="0.2">
      <c r="B375" s="15"/>
      <c r="C375" s="15"/>
      <c r="D375" s="15"/>
      <c r="E375" s="15"/>
      <c r="F375" s="15"/>
      <c r="G375" s="15"/>
      <c r="H375" s="15"/>
      <c r="I375" s="15"/>
      <c r="J375" s="15"/>
      <c r="K375" s="15"/>
      <c r="L375" s="15"/>
      <c r="M375" s="15"/>
      <c r="N375" s="15"/>
      <c r="O375" s="15"/>
      <c r="P375" s="15"/>
      <c r="Q375" s="15"/>
      <c r="R375" s="15"/>
      <c r="S375" s="15"/>
      <c r="T375" s="15"/>
      <c r="U375" s="15"/>
      <c r="V375" s="15"/>
      <c r="W375" s="15"/>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row>
    <row r="376" spans="2:76" x14ac:dyDescent="0.2">
      <c r="B376" s="15"/>
      <c r="C376" s="15"/>
      <c r="D376" s="15"/>
      <c r="E376" s="15"/>
      <c r="F376" s="15"/>
      <c r="G376" s="15"/>
      <c r="H376" s="15"/>
      <c r="I376" s="15"/>
      <c r="J376" s="15"/>
      <c r="K376" s="15"/>
      <c r="L376" s="15"/>
      <c r="M376" s="15"/>
      <c r="N376" s="15"/>
      <c r="O376" s="15"/>
      <c r="P376" s="15"/>
      <c r="Q376" s="15"/>
      <c r="R376" s="15"/>
      <c r="S376" s="15"/>
      <c r="T376" s="15"/>
      <c r="U376" s="15"/>
      <c r="V376" s="15"/>
      <c r="W376" s="15"/>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row>
    <row r="377" spans="2:76" x14ac:dyDescent="0.2">
      <c r="B377" s="15"/>
      <c r="C377" s="15"/>
      <c r="D377" s="15"/>
      <c r="E377" s="15"/>
      <c r="F377" s="15"/>
      <c r="G377" s="15"/>
      <c r="H377" s="15"/>
      <c r="I377" s="15"/>
      <c r="J377" s="15"/>
      <c r="K377" s="15"/>
      <c r="L377" s="15"/>
      <c r="M377" s="15"/>
      <c r="N377" s="15"/>
      <c r="O377" s="15"/>
      <c r="P377" s="15"/>
      <c r="Q377" s="15"/>
      <c r="R377" s="15"/>
      <c r="S377" s="15"/>
      <c r="T377" s="15"/>
      <c r="U377" s="15"/>
      <c r="V377" s="15"/>
      <c r="W377" s="15"/>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row>
    <row r="378" spans="2:76" x14ac:dyDescent="0.2">
      <c r="B378" s="15"/>
      <c r="C378" s="15"/>
      <c r="D378" s="15"/>
      <c r="E378" s="15"/>
      <c r="F378" s="15"/>
      <c r="G378" s="15"/>
      <c r="H378" s="15"/>
      <c r="I378" s="15"/>
      <c r="J378" s="15"/>
      <c r="K378" s="15"/>
      <c r="L378" s="15"/>
      <c r="M378" s="15"/>
      <c r="N378" s="15"/>
      <c r="O378" s="15"/>
      <c r="P378" s="15"/>
      <c r="Q378" s="15"/>
      <c r="R378" s="15"/>
      <c r="S378" s="15"/>
      <c r="T378" s="15"/>
      <c r="U378" s="15"/>
      <c r="V378" s="15"/>
      <c r="W378" s="15"/>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row>
    <row r="379" spans="2:76" x14ac:dyDescent="0.2">
      <c r="B379" s="15"/>
      <c r="C379" s="15"/>
      <c r="D379" s="15"/>
      <c r="E379" s="15"/>
      <c r="F379" s="15"/>
      <c r="G379" s="15"/>
      <c r="H379" s="15"/>
      <c r="I379" s="15"/>
      <c r="J379" s="15"/>
      <c r="K379" s="15"/>
      <c r="L379" s="15"/>
      <c r="M379" s="15"/>
      <c r="N379" s="15"/>
      <c r="O379" s="15"/>
      <c r="P379" s="15"/>
      <c r="Q379" s="15"/>
      <c r="R379" s="15"/>
      <c r="S379" s="15"/>
      <c r="T379" s="15"/>
      <c r="U379" s="15"/>
      <c r="V379" s="15"/>
      <c r="W379" s="15"/>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row>
    <row r="380" spans="2:76" x14ac:dyDescent="0.2">
      <c r="B380" s="15"/>
      <c r="C380" s="15"/>
      <c r="D380" s="15"/>
      <c r="E380" s="15"/>
      <c r="F380" s="15"/>
      <c r="G380" s="15"/>
      <c r="H380" s="15"/>
      <c r="I380" s="15"/>
      <c r="J380" s="15"/>
      <c r="K380" s="15"/>
      <c r="L380" s="15"/>
      <c r="M380" s="15"/>
      <c r="N380" s="15"/>
      <c r="O380" s="15"/>
      <c r="P380" s="15"/>
      <c r="Q380" s="15"/>
      <c r="R380" s="15"/>
      <c r="S380" s="15"/>
      <c r="T380" s="15"/>
      <c r="U380" s="15"/>
      <c r="V380" s="15"/>
      <c r="W380" s="15"/>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row>
    <row r="381" spans="2:76" x14ac:dyDescent="0.2">
      <c r="B381" s="15"/>
      <c r="C381" s="15"/>
      <c r="D381" s="15"/>
      <c r="E381" s="15"/>
      <c r="F381" s="15"/>
      <c r="G381" s="15"/>
      <c r="H381" s="15"/>
      <c r="I381" s="15"/>
      <c r="J381" s="15"/>
      <c r="K381" s="15"/>
      <c r="L381" s="15"/>
      <c r="M381" s="15"/>
      <c r="N381" s="15"/>
      <c r="O381" s="15"/>
      <c r="P381" s="15"/>
      <c r="Q381" s="15"/>
      <c r="R381" s="15"/>
      <c r="S381" s="15"/>
      <c r="T381" s="15"/>
      <c r="U381" s="15"/>
      <c r="V381" s="15"/>
      <c r="W381" s="15"/>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row>
    <row r="382" spans="2:76" x14ac:dyDescent="0.2">
      <c r="B382" s="15"/>
      <c r="C382" s="15"/>
      <c r="D382" s="15"/>
      <c r="E382" s="15"/>
      <c r="F382" s="15"/>
      <c r="G382" s="15"/>
      <c r="H382" s="15"/>
      <c r="I382" s="15"/>
      <c r="J382" s="15"/>
      <c r="K382" s="15"/>
      <c r="L382" s="15"/>
      <c r="M382" s="15"/>
      <c r="N382" s="15"/>
      <c r="O382" s="15"/>
      <c r="P382" s="15"/>
      <c r="Q382" s="15"/>
      <c r="R382" s="15"/>
      <c r="S382" s="15"/>
      <c r="T382" s="15"/>
      <c r="U382" s="15"/>
      <c r="V382" s="15"/>
      <c r="W382" s="15"/>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row>
    <row r="383" spans="2:76" x14ac:dyDescent="0.2">
      <c r="B383" s="15"/>
      <c r="C383" s="15"/>
      <c r="D383" s="15"/>
      <c r="E383" s="15"/>
      <c r="F383" s="15"/>
      <c r="G383" s="15"/>
      <c r="H383" s="15"/>
      <c r="I383" s="15"/>
      <c r="J383" s="15"/>
      <c r="K383" s="15"/>
      <c r="L383" s="15"/>
      <c r="M383" s="15"/>
      <c r="N383" s="15"/>
      <c r="O383" s="15"/>
      <c r="P383" s="15"/>
      <c r="Q383" s="15"/>
      <c r="R383" s="15"/>
      <c r="S383" s="15"/>
      <c r="T383" s="15"/>
      <c r="U383" s="15"/>
      <c r="V383" s="15"/>
      <c r="W383" s="15"/>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row>
    <row r="384" spans="2:76" x14ac:dyDescent="0.2">
      <c r="B384" s="15"/>
      <c r="C384" s="15"/>
      <c r="D384" s="15"/>
      <c r="E384" s="15"/>
      <c r="F384" s="15"/>
      <c r="G384" s="15"/>
      <c r="H384" s="15"/>
      <c r="I384" s="15"/>
      <c r="J384" s="15"/>
      <c r="K384" s="15"/>
      <c r="L384" s="15"/>
      <c r="M384" s="15"/>
      <c r="N384" s="15"/>
      <c r="O384" s="15"/>
      <c r="P384" s="15"/>
      <c r="Q384" s="15"/>
      <c r="R384" s="15"/>
      <c r="S384" s="15"/>
      <c r="T384" s="15"/>
      <c r="U384" s="15"/>
      <c r="V384" s="15"/>
      <c r="W384" s="15"/>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row>
    <row r="385" spans="2:93" x14ac:dyDescent="0.2">
      <c r="B385" s="15"/>
      <c r="C385" s="15"/>
      <c r="D385" s="15"/>
      <c r="E385" s="15"/>
      <c r="F385" s="15"/>
      <c r="G385" s="15"/>
      <c r="H385" s="15"/>
      <c r="I385" s="15"/>
      <c r="J385" s="15"/>
      <c r="K385" s="15"/>
      <c r="L385" s="15"/>
      <c r="M385" s="15"/>
      <c r="N385" s="15"/>
      <c r="O385" s="15"/>
      <c r="P385" s="15"/>
      <c r="Q385" s="15"/>
      <c r="R385" s="15"/>
      <c r="S385" s="15"/>
      <c r="T385" s="15"/>
      <c r="U385" s="15"/>
      <c r="V385" s="15"/>
      <c r="W385" s="15"/>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row>
    <row r="386" spans="2:93" x14ac:dyDescent="0.2">
      <c r="B386" s="15"/>
      <c r="C386" s="15"/>
      <c r="D386" s="15"/>
      <c r="E386" s="15"/>
      <c r="F386" s="15"/>
      <c r="G386" s="15"/>
      <c r="H386" s="15"/>
      <c r="I386" s="15"/>
      <c r="J386" s="15"/>
      <c r="K386" s="15"/>
      <c r="L386" s="15"/>
      <c r="M386" s="15"/>
      <c r="N386" s="15"/>
      <c r="O386" s="15"/>
      <c r="P386" s="15"/>
      <c r="Q386" s="15"/>
      <c r="R386" s="15"/>
      <c r="S386" s="15"/>
      <c r="T386" s="15"/>
      <c r="U386" s="15"/>
      <c r="V386" s="15"/>
      <c r="W386" s="15"/>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row>
    <row r="387" spans="2:93" x14ac:dyDescent="0.2">
      <c r="B387" s="15"/>
      <c r="C387" s="15"/>
      <c r="D387" s="15"/>
      <c r="E387" s="15"/>
      <c r="F387" s="15"/>
      <c r="G387" s="15"/>
      <c r="H387" s="15"/>
      <c r="I387" s="15"/>
      <c r="J387" s="15"/>
      <c r="K387" s="15"/>
      <c r="L387" s="15"/>
      <c r="M387" s="15"/>
      <c r="N387" s="15"/>
      <c r="O387" s="15"/>
      <c r="P387" s="15"/>
      <c r="Q387" s="15"/>
      <c r="R387" s="15"/>
      <c r="S387" s="15"/>
      <c r="T387" s="15"/>
      <c r="U387" s="15"/>
      <c r="V387" s="15"/>
      <c r="W387" s="15"/>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row>
    <row r="388" spans="2:93" x14ac:dyDescent="0.2">
      <c r="B388" s="15"/>
      <c r="C388" s="15"/>
      <c r="D388" s="15"/>
      <c r="E388" s="15"/>
      <c r="F388" s="15"/>
      <c r="G388" s="15"/>
      <c r="H388" s="15"/>
      <c r="I388" s="15"/>
      <c r="J388" s="15"/>
      <c r="K388" s="15"/>
      <c r="L388" s="15"/>
      <c r="M388" s="15"/>
      <c r="N388" s="15"/>
      <c r="O388" s="15"/>
      <c r="P388" s="15"/>
      <c r="Q388" s="15"/>
      <c r="R388" s="15"/>
      <c r="S388" s="15"/>
      <c r="T388" s="15"/>
      <c r="U388" s="15"/>
      <c r="V388" s="15"/>
      <c r="W388" s="15"/>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row>
    <row r="389" spans="2:93" x14ac:dyDescent="0.2">
      <c r="B389" s="15"/>
      <c r="C389" s="15"/>
      <c r="D389" s="15"/>
      <c r="E389" s="15"/>
      <c r="F389" s="15"/>
      <c r="G389" s="15"/>
      <c r="H389" s="15"/>
      <c r="I389" s="15"/>
      <c r="J389" s="15"/>
      <c r="K389" s="15"/>
      <c r="L389" s="15"/>
      <c r="M389" s="15"/>
      <c r="N389" s="15"/>
      <c r="O389" s="15"/>
      <c r="P389" s="15"/>
      <c r="Q389" s="15"/>
      <c r="R389" s="15"/>
      <c r="S389" s="15"/>
      <c r="T389" s="15"/>
      <c r="U389" s="15"/>
      <c r="V389" s="15"/>
      <c r="W389" s="15"/>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row>
    <row r="390" spans="2:93" x14ac:dyDescent="0.2">
      <c r="B390" s="15"/>
      <c r="C390" s="15"/>
      <c r="D390" s="15"/>
      <c r="E390" s="15"/>
      <c r="F390" s="15"/>
      <c r="G390" s="15"/>
      <c r="H390" s="15"/>
      <c r="I390" s="15"/>
      <c r="J390" s="15"/>
      <c r="K390" s="15"/>
      <c r="L390" s="15"/>
      <c r="M390" s="15"/>
      <c r="N390" s="15"/>
      <c r="O390" s="15"/>
      <c r="P390" s="15"/>
      <c r="Q390" s="15"/>
      <c r="R390" s="15"/>
      <c r="S390" s="15"/>
      <c r="T390" s="15"/>
      <c r="U390" s="15"/>
      <c r="V390" s="15"/>
      <c r="W390" s="15"/>
      <c r="BA390" s="118"/>
      <c r="BB390" s="118"/>
      <c r="BC390" s="118"/>
      <c r="BD390" s="118"/>
      <c r="BE390" s="118"/>
      <c r="BF390" s="118"/>
      <c r="BG390" s="118"/>
      <c r="BI390" s="248"/>
      <c r="BJ390" s="248"/>
      <c r="BK390" s="118"/>
      <c r="BL390" s="118"/>
      <c r="BM390" s="118"/>
      <c r="BN390" s="118"/>
      <c r="BO390" s="118"/>
      <c r="BP390" s="248"/>
      <c r="BQ390" s="118"/>
      <c r="BR390" s="118"/>
      <c r="BS390" s="118"/>
      <c r="BT390" s="118"/>
      <c r="BU390" s="118"/>
      <c r="BV390" s="118"/>
      <c r="BW390" s="118"/>
    </row>
    <row r="391" spans="2:93" x14ac:dyDescent="0.2">
      <c r="B391" s="15"/>
      <c r="C391" s="15"/>
      <c r="D391" s="15"/>
      <c r="E391" s="15"/>
      <c r="F391" s="15"/>
      <c r="G391" s="15"/>
      <c r="H391" s="15"/>
      <c r="I391" s="15"/>
      <c r="J391" s="15"/>
      <c r="K391" s="15"/>
      <c r="L391" s="15"/>
      <c r="M391" s="15"/>
      <c r="N391" s="15"/>
      <c r="O391" s="15"/>
      <c r="P391" s="15"/>
      <c r="Q391" s="15"/>
      <c r="R391" s="15"/>
      <c r="S391" s="15"/>
      <c r="T391" s="15"/>
      <c r="U391" s="15"/>
      <c r="V391" s="15"/>
      <c r="W391" s="15"/>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row>
    <row r="392" spans="2:93" x14ac:dyDescent="0.2">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row>
    <row r="393" spans="2:93" x14ac:dyDescent="0.2">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row>
    <row r="394" spans="2:93" x14ac:dyDescent="0.2">
      <c r="B394" s="15"/>
      <c r="C394" s="15"/>
      <c r="D394" s="15"/>
      <c r="E394" s="15"/>
      <c r="F394" s="15"/>
      <c r="G394" s="15"/>
      <c r="H394" s="15"/>
      <c r="I394" s="15"/>
      <c r="J394" s="15"/>
      <c r="K394" s="15"/>
      <c r="L394" s="15"/>
      <c r="M394" s="15"/>
      <c r="N394" s="15"/>
      <c r="O394" s="15"/>
      <c r="P394" s="15"/>
      <c r="Q394" s="15"/>
      <c r="R394" s="15"/>
      <c r="S394" s="15"/>
      <c r="T394" s="15"/>
      <c r="U394" s="15"/>
      <c r="V394" s="15"/>
      <c r="W394" s="15"/>
      <c r="BA394" s="31"/>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row>
    <row r="395" spans="2:93" x14ac:dyDescent="0.2">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row>
    <row r="396" spans="2:93" x14ac:dyDescent="0.2">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row>
    <row r="397" spans="2:93" x14ac:dyDescent="0.2">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row>
    <row r="398" spans="2:93" x14ac:dyDescent="0.2">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row>
    <row r="399" spans="2:93" x14ac:dyDescent="0.2">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row>
    <row r="400" spans="2:93" x14ac:dyDescent="0.2">
      <c r="B400" s="15"/>
      <c r="C400" s="15"/>
      <c r="D400" s="15"/>
      <c r="E400" s="15"/>
      <c r="F400" s="15"/>
      <c r="G400" s="15"/>
      <c r="H400" s="15"/>
      <c r="I400" s="15"/>
      <c r="J400" s="15"/>
      <c r="K400" s="15"/>
      <c r="L400" s="15"/>
      <c r="M400" s="15"/>
      <c r="N400" s="15"/>
      <c r="O400" s="15"/>
      <c r="P400" s="15"/>
      <c r="Q400" s="15"/>
      <c r="R400" s="15"/>
      <c r="S400" s="15"/>
      <c r="T400" s="15"/>
      <c r="U400" s="15"/>
      <c r="V400" s="15"/>
      <c r="W400" s="15"/>
      <c r="CA400" s="118" t="s">
        <v>257</v>
      </c>
      <c r="CB400" s="31" t="str">
        <f ca="1">HYPERLINK("#"&amp;MID(CELL("filename",BH365),FIND("]",CELL("filename",BH365))+1,256)&amp;"!"&amp;ADDRESS(ROW($B$8),COLUMN($B$8),1,TRUE),"Return to Cell B8")</f>
        <v>Return to Cell B8</v>
      </c>
      <c r="CC400" s="15"/>
      <c r="CD400" s="15"/>
      <c r="CE400" s="15"/>
      <c r="CF400" s="15"/>
      <c r="CG400" s="15"/>
      <c r="CH400" s="15"/>
      <c r="CI400" s="15"/>
      <c r="CJ400" s="15"/>
      <c r="CK400" s="15"/>
      <c r="CL400" s="15"/>
      <c r="CM400" s="15"/>
      <c r="CN400" s="15"/>
      <c r="CO400" s="15"/>
    </row>
    <row r="401" spans="2:93" x14ac:dyDescent="0.2">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x14ac:dyDescent="0.2">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x14ac:dyDescent="0.2">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x14ac:dyDescent="0.2">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x14ac:dyDescent="0.2">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x14ac:dyDescent="0.2">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x14ac:dyDescent="0.2">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x14ac:dyDescent="0.2">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x14ac:dyDescent="0.2">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x14ac:dyDescent="0.2">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x14ac:dyDescent="0.2">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x14ac:dyDescent="0.2">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x14ac:dyDescent="0.2">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x14ac:dyDescent="0.2">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x14ac:dyDescent="0.2">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x14ac:dyDescent="0.2">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x14ac:dyDescent="0.2">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x14ac:dyDescent="0.2">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x14ac:dyDescent="0.2">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x14ac:dyDescent="0.2">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x14ac:dyDescent="0.2">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x14ac:dyDescent="0.2">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x14ac:dyDescent="0.2">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x14ac:dyDescent="0.2">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x14ac:dyDescent="0.2">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x14ac:dyDescent="0.2">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x14ac:dyDescent="0.2">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x14ac:dyDescent="0.2">
      <c r="P428" s="15"/>
      <c r="Q428" s="15"/>
      <c r="R428" s="15"/>
      <c r="S428" s="15"/>
      <c r="T428" s="15"/>
      <c r="U428" s="15"/>
      <c r="V428" s="15"/>
      <c r="W428" s="15"/>
    </row>
    <row r="429" spans="2:23" x14ac:dyDescent="0.2">
      <c r="P429" s="15"/>
      <c r="Q429" s="15"/>
      <c r="R429" s="15"/>
      <c r="S429" s="15"/>
      <c r="T429" s="15"/>
      <c r="U429" s="15"/>
      <c r="V429" s="15"/>
      <c r="W429" s="15"/>
    </row>
    <row r="430" spans="2:23" x14ac:dyDescent="0.2">
      <c r="P430" s="15"/>
      <c r="Q430" s="15"/>
      <c r="R430" s="15"/>
      <c r="S430" s="15"/>
      <c r="T430" s="15"/>
      <c r="U430" s="15"/>
      <c r="V430" s="15"/>
      <c r="W430" s="15"/>
    </row>
    <row r="431" spans="2:23" x14ac:dyDescent="0.2">
      <c r="P431" s="15"/>
      <c r="Q431" s="15"/>
      <c r="R431" s="15"/>
      <c r="S431" s="15"/>
      <c r="T431" s="15"/>
      <c r="U431" s="15"/>
      <c r="V431" s="15"/>
      <c r="W431" s="15"/>
    </row>
    <row r="432" spans="2:23" x14ac:dyDescent="0.2">
      <c r="P432" s="15"/>
      <c r="Q432" s="15"/>
      <c r="R432" s="15"/>
      <c r="S432" s="15"/>
      <c r="T432" s="15"/>
      <c r="U432" s="15"/>
      <c r="V432" s="15"/>
      <c r="W432" s="15"/>
    </row>
    <row r="433" spans="16:79" x14ac:dyDescent="0.2">
      <c r="P433" s="15"/>
      <c r="Q433" s="15"/>
      <c r="R433" s="15"/>
      <c r="S433" s="15"/>
      <c r="T433" s="15"/>
      <c r="U433" s="15"/>
      <c r="V433" s="15"/>
      <c r="W433" s="15"/>
    </row>
    <row r="434" spans="16:79" x14ac:dyDescent="0.2">
      <c r="P434" s="15"/>
      <c r="Q434" s="15"/>
      <c r="R434" s="15"/>
      <c r="S434" s="15"/>
      <c r="T434" s="15"/>
      <c r="U434" s="15"/>
      <c r="V434" s="15"/>
      <c r="W434" s="15"/>
    </row>
    <row r="435" spans="16:79" x14ac:dyDescent="0.2">
      <c r="P435" s="15"/>
      <c r="Q435" s="15"/>
      <c r="R435" s="15"/>
      <c r="S435" s="15"/>
      <c r="T435" s="15"/>
      <c r="U435" s="15"/>
      <c r="V435" s="15"/>
      <c r="W435" s="15"/>
    </row>
    <row r="437" spans="16:79" x14ac:dyDescent="0.2">
      <c r="CA437" s="31" t="str">
        <f ca="1">HYPERLINK("#"&amp;MID(CELL("filename",BG425),FIND("]",CELL("filename",BG425))+1,256)&amp;"!"&amp;ADDRESS(ROW($B$8),COLUMN($B$8),1,TRUE),"Return to Cell B8")</f>
        <v>Return to Cell B8</v>
      </c>
    </row>
    <row r="474" spans="79:88" x14ac:dyDescent="0.2">
      <c r="CA474" s="118" t="s">
        <v>255</v>
      </c>
      <c r="CC474">
        <v>14</v>
      </c>
      <c r="CH474" s="118" t="s">
        <v>256</v>
      </c>
      <c r="CJ474" s="8">
        <f>A9+Chart_Start_Date-1</f>
        <v>40001</v>
      </c>
    </row>
    <row r="475" spans="79:88" x14ac:dyDescent="0.2">
      <c r="CJ475">
        <v>68</v>
      </c>
    </row>
    <row r="476" spans="79:88" x14ac:dyDescent="0.2">
      <c r="CA476" s="31" t="str">
        <f ca="1">HYPERLINK("#"&amp;MID(CELL("filename",BG466),FIND("]",CELL("filename",BG466))+1,256)&amp;"!"&amp;ADDRESS(ROW($B$8),COLUMN($B$8),1,TRUE),"Return to Cell B8")</f>
        <v>Return to Cell B8</v>
      </c>
    </row>
  </sheetData>
  <mergeCells count="49">
    <mergeCell ref="BV348:BW348"/>
    <mergeCell ref="BB253:BW253"/>
    <mergeCell ref="BB316:BP316"/>
    <mergeCell ref="BB362:BW362"/>
    <mergeCell ref="BB363:BW363"/>
    <mergeCell ref="BE358:BF358"/>
    <mergeCell ref="BG358:BH358"/>
    <mergeCell ref="BB330:BW330"/>
    <mergeCell ref="BB331:BN331"/>
    <mergeCell ref="BL340:BM340"/>
    <mergeCell ref="BN340:BO340"/>
    <mergeCell ref="BE357:BF357"/>
    <mergeCell ref="BE356:BF356"/>
    <mergeCell ref="BG356:BH356"/>
    <mergeCell ref="BO331:BW331"/>
    <mergeCell ref="BN339:BO339"/>
    <mergeCell ref="BQ316:BW316"/>
    <mergeCell ref="BJ278:BK278"/>
    <mergeCell ref="BB269:BW269"/>
    <mergeCell ref="BB270:BN270"/>
    <mergeCell ref="BB300:BP300"/>
    <mergeCell ref="BH308:BI308"/>
    <mergeCell ref="BO270:BW270"/>
    <mergeCell ref="BQ300:BW300"/>
    <mergeCell ref="BF308:BG308"/>
    <mergeCell ref="BG357:BH357"/>
    <mergeCell ref="BJ279:BK279"/>
    <mergeCell ref="BB284:BW284"/>
    <mergeCell ref="BB285:BQ285"/>
    <mergeCell ref="BR285:BW285"/>
    <mergeCell ref="BB299:BW299"/>
    <mergeCell ref="BL341:BM341"/>
    <mergeCell ref="BH310:BI310"/>
    <mergeCell ref="BF309:BG309"/>
    <mergeCell ref="BH309:BI309"/>
    <mergeCell ref="BL339:BM339"/>
    <mergeCell ref="BC324:BD324"/>
    <mergeCell ref="BB347:BW347"/>
    <mergeCell ref="BC325:BD325"/>
    <mergeCell ref="BB348:BU348"/>
    <mergeCell ref="BG279:BH279"/>
    <mergeCell ref="BB237:BW237"/>
    <mergeCell ref="BB254:BO254"/>
    <mergeCell ref="BS238:BW238"/>
    <mergeCell ref="BB315:BW315"/>
    <mergeCell ref="AE175:AH183"/>
    <mergeCell ref="BB238:BR238"/>
    <mergeCell ref="BG278:BH278"/>
    <mergeCell ref="BP254:BW254"/>
  </mergeCells>
  <phoneticPr fontId="15" type="noConversion"/>
  <conditionalFormatting sqref="F4">
    <cfRule type="expression" dxfId="9" priority="16">
      <formula>OR($F$4&lt;$E$4,$F$4&gt;$G$4)</formula>
    </cfRule>
  </conditionalFormatting>
  <conditionalFormatting sqref="G4">
    <cfRule type="expression" dxfId="8" priority="15">
      <formula>OR($G$4&lt;$E$4,$G$4&lt;$F$4,$G$4&gt;$A$161)</formula>
    </cfRule>
  </conditionalFormatting>
  <conditionalFormatting sqref="E6:G161">
    <cfRule type="expression" dxfId="7" priority="13">
      <formula>Crop&lt;&gt;"Alfalfa"</formula>
    </cfRule>
  </conditionalFormatting>
  <conditionalFormatting sqref="E4">
    <cfRule type="expression" dxfId="6" priority="31">
      <formula>$E$4&lt;$L$4</formula>
    </cfRule>
  </conditionalFormatting>
  <conditionalFormatting sqref="K8:K161">
    <cfRule type="expression" dxfId="5" priority="2">
      <formula>K8&gt;MAD</formula>
    </cfRule>
  </conditionalFormatting>
  <dataValidations xWindow="501" yWindow="210" count="37">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6">
      <formula1>0</formula1>
      <formula2>MAX(AC175:AC183)</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1">
      <formula1>AC200</formula1>
      <formula2>$AC$207</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200">
      <formula1>AC199</formula1>
      <formula2>$AC$207</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2">
      <formula1>AC201</formula1>
      <formula2>$AC$207</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3">
      <formula1>AC202</formula1>
      <formula2>$AC$207</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4">
      <formula1>AC203</formula1>
      <formula2>$AC$207</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5">
      <formula1>AC204</formula1>
      <formula2>$AC$207</formula2>
    </dataValidation>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6">
      <formula1>AC205</formula1>
      <formula2>$AC$207</formula2>
    </dataValidation>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$AA$175:$AA$183</formula1>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May 7, 2006 would be entered as 5/7/2006._x000a__x000a_For established alfalfa, use 5/1/yyyy, where yyyy is the appropriate year." sqref="L4">
      <formula1>122</formula1>
      <formula2>73323</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8">
      <formula1>0</formula1>
      <formula2>1</formula2>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9">
      <formula1>0</formula1>
      <formula2>35</formula2>
    </dataValidation>
    <dataValidation type="list" allowBlank="1" showInputMessage="1" showErrorMessage="1" errorTitle="Soil Type" error="Choose a soil type for the sixth soil horizon." promptTitle="Soil Type" prompt="Choose a soil type for the sixth soil horizon." sqref="AD205">
      <formula1>$AA$214:$AA$222</formula1>
    </dataValidation>
    <dataValidation type="list" showInputMessage="1" showErrorMessage="1" errorTitle="Soil Type" error="Choose a soil type for the first soil horizon." promptTitle="Soil Type" prompt="Choose a soil type for the first soil horizon." sqref="AD200">
      <formula1>$AA$214:$AA$222</formula1>
    </dataValidation>
    <dataValidation type="list" allowBlank="1" showInputMessage="1" showErrorMessage="1" errorTitle="Soil Type" error="Choose a soil type for the second soil horizon." promptTitle="Soil Type" prompt="Choose a soil type for the second soil horizon." sqref="AD201">
      <formula1>$AA$214:$AA$222</formula1>
    </dataValidation>
    <dataValidation type="list" allowBlank="1" showInputMessage="1" showErrorMessage="1" errorTitle="Soil Type" error="Choose a soil type for the third soil horizon." promptTitle="Soil Type" prompt="Choose a soil type for the third soil horizon." sqref="AD202">
      <formula1>$AA$214:$AA$222</formula1>
    </dataValidation>
    <dataValidation type="list" allowBlank="1" showInputMessage="1" showErrorMessage="1" errorTitle="Soil Type" error="Choose a soil type for the fourth soil horizon." promptTitle="Soil Type" prompt="Choose a soil type for the fourth soil horizon." sqref="AD203">
      <formula1>$AA$214:$AA$222</formula1>
    </dataValidation>
    <dataValidation type="list" allowBlank="1" showInputMessage="1" showErrorMessage="1" errorTitle="Soil Type" error="Choose a soil type for the fifth soil horizon." promptTitle="Soil Type" prompt="Choose a soil type for the fifth soil horizon." sqref="AD204">
      <formula1>$AA$214:$AA$222</formula1>
    </dataValidation>
    <dataValidation type="list" allowBlank="1" showInputMessage="1" showErrorMessage="1" errorTitle="Soil Type" error="Choose a soil type for the seventh soil horizon." promptTitle="Soil Type" prompt="Choose a soil type for the seventh soil horizon." sqref="AD206">
      <formula1>$AA$214:$AA$222</formula1>
    </dataValidation>
    <dataValidation type="list" allowBlank="1" showInputMessage="1" showErrorMessage="1" errorTitle="Soil Type" error="Choose a soil type for the eighth soil horizon." promptTitle="Soil Type" prompt="Choose a soil type for the eighth soil horizon." sqref="AD207">
      <formula1>$AA$214:$AA$222</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8">
      <formula1>48</formula1>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9">
      <formula1>0</formula1>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3">
      <formula1>1</formula1>
      <formula2>22</formula2>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48 inches." promptTitle="Root Zone Maximum" prompt="Enter a whole number (no decimals) such as those from Table 2 of Lundstrom and Stegman's (1988) &quot;Irrigation Scheduling by the Checkbook Method.&quot;_x000a__x000a_The value must be between 0 and 48 inches." sqref="AC175:AC183">
      <formula1>RZinitial</formula1>
      <formula2>48</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allowBlank="1" showInputMessage="1" showErrorMessage="1" errorTitle="SWDPcritical" error="Enter the critical value of soil-water deficit (SWDP) above which ET becomes limiting. A value of 50% is recommended but other values between 0 and 1 (0% and 100%) are valid." promptTitle="SWDPcritical" prompt="Enter the critical value of soil-water deficit (SWDP) above which ET becomes limiting. A value of 50% is recommended but other values between 0 and 1 (0% and 100%) are valid." sqref="AE187">
      <formula1>0</formula1>
      <formula2>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90">
      <formula1>0</formula1>
      <formula2>1</formula2>
    </dataValidation>
    <dataValidation type="whole" operator="equal" allowBlank="1" showInputMessage="1" showErrorMessage="1" errorTitle="RZmax = Bottom of Root Zone" error="This value is fixed at 48&quot;. Use Data Validation to change it." promptTitle="RZmax = Bottom of Root Zone" prompt="This value is fixed at 48&quot;. Use Data Validation to change it." sqref="AC207">
      <formula1>48</formula1>
    </dataValidation>
    <dataValidation type="whole" allowBlank="1" showInputMessage="1" showErrorMessage="1" errorTitle="Interval Width" error="Enter a whole number between 1 and 153 (inclusive)." promptTitle="Interval Width" prompt="Enter a whole number between 1 and 153 (inclusive)." sqref="CC474">
      <formula1>1</formula1>
      <formula2>153</formula2>
    </dataValidation>
    <dataValidation type="whole" allowBlank="1" showInputMessage="1" showErrorMessage="1" errorTitle="Start Date" error="Enter a whole number between 1 and 153 (inclusive)." promptTitle="Start Date" prompt="Enter a whole number between 1 and 153 (inclusive)." sqref="CJ475">
      <formula1>1</formula1>
      <formula2>153</formula2>
    </dataValidation>
  </dataValidations>
  <hyperlinks>
    <hyperlink ref="P2" r:id="rId1" display="Click for NDAWN"/>
    <hyperlink ref="P3" r:id="rId2"/>
    <hyperlink ref="BC234" r:id="rId3"/>
  </hyperlinks>
  <printOptions headings="1" gridLines="1"/>
  <pageMargins left="0.5" right="0.5" top="0.5" bottom="0.5" header="0.25" footer="0.25"/>
  <pageSetup scale="80" fitToHeight="6" orientation="landscape" cellComments="asDisplayed" r:id="rId4"/>
  <headerFooter alignWithMargins="0">
    <oddHeader>&amp;R&amp;P of &amp;N</oddHeader>
    <oddFooter>&amp;L&amp;Z&amp;F &amp;A&amp;R&amp;D &amp;T</oddFooter>
  </headerFooter>
  <rowBreaks count="9" manualBreakCount="9">
    <brk id="39" max="16383" man="1"/>
    <brk id="69" max="16383" man="1"/>
    <brk id="100" max="16383" man="1"/>
    <brk id="131" max="16383" man="1"/>
    <brk id="165" max="16383" man="1"/>
    <brk id="209" max="16383" man="1"/>
    <brk id="267" max="25" man="1"/>
    <brk id="312" max="16383" man="1"/>
    <brk id="359" max="25" man="1"/>
  </rowBreaks>
  <drawing r:id="rId5"/>
  <legacyDrawing r:id="rId6"/>
  <mc:AlternateContent xmlns:mc="http://schemas.openxmlformats.org/markup-compatibility/2006">
    <mc:Choice Requires="x14">
      <controls>
        <mc:AlternateContent xmlns:mc="http://schemas.openxmlformats.org/markup-compatibility/2006">
          <mc:Choice Requires="x14">
            <control shapeId="2168" r:id="rId7" name="Scroll Bar 1144">
              <controlPr defaultSize="0" autoPict="0">
                <anchor moveWithCells="1">
                  <from>
                    <xdr:col>81</xdr:col>
                    <xdr:colOff>38100</xdr:colOff>
                    <xdr:row>473</xdr:row>
                    <xdr:rowOff>19050</xdr:rowOff>
                  </from>
                  <to>
                    <xdr:col>84</xdr:col>
                    <xdr:colOff>180975</xdr:colOff>
                    <xdr:row>474</xdr:row>
                    <xdr:rowOff>142875</xdr:rowOff>
                  </to>
                </anchor>
              </controlPr>
            </control>
          </mc:Choice>
        </mc:AlternateContent>
        <mc:AlternateContent xmlns:mc="http://schemas.openxmlformats.org/markup-compatibility/2006">
          <mc:Choice Requires="x14">
            <control shapeId="2169" r:id="rId8" name="Scroll Bar 1145">
              <controlPr defaultSize="0" autoPict="0">
                <anchor moveWithCells="1">
                  <from>
                    <xdr:col>88</xdr:col>
                    <xdr:colOff>57150</xdr:colOff>
                    <xdr:row>473</xdr:row>
                    <xdr:rowOff>28575</xdr:rowOff>
                  </from>
                  <to>
                    <xdr:col>91</xdr:col>
                    <xdr:colOff>209550</xdr:colOff>
                    <xdr:row>474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C476"/>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outlineLevelCol="1" x14ac:dyDescent="0.2"/>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5.7109375"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s>
  <sheetData>
    <row r="1" spans="1:53" x14ac:dyDescent="0.2">
      <c r="A1" s="1" t="s">
        <v>0</v>
      </c>
      <c r="I1" s="107"/>
      <c r="L1" s="220" t="s">
        <v>158</v>
      </c>
      <c r="N1" s="160" t="s">
        <v>133</v>
      </c>
      <c r="P1" s="160" t="s">
        <v>134</v>
      </c>
      <c r="S1" s="182" t="s">
        <v>137</v>
      </c>
    </row>
    <row r="2" spans="1:53" x14ac:dyDescent="0.2">
      <c r="A2" s="118" t="s">
        <v>192</v>
      </c>
      <c r="E2" s="33"/>
      <c r="F2" s="34" t="s">
        <v>80</v>
      </c>
      <c r="G2" s="89"/>
      <c r="H2" s="108"/>
      <c r="I2" s="107"/>
      <c r="K2" s="247"/>
      <c r="N2" s="181" t="str">
        <f ca="1">HYPERLINK("#"&amp;MID(CELL("filename",A1),FIND("]",CELL("filename",A1))+1,256)&amp;"!"&amp;ADDRESS(ROW(Crops_and_Soils),COLUMN(Crops_and_Soils),1,TRUE),"Crops &amp; Soils")</f>
        <v>Crops &amp; Soils</v>
      </c>
      <c r="P2" s="31" t="s">
        <v>132</v>
      </c>
      <c r="S2" s="182" t="s">
        <v>159</v>
      </c>
    </row>
    <row r="3" spans="1:53" x14ac:dyDescent="0.2">
      <c r="C3" s="3"/>
      <c r="D3" s="4"/>
      <c r="E3" s="110" t="s">
        <v>113</v>
      </c>
      <c r="F3" s="111" t="s">
        <v>114</v>
      </c>
      <c r="G3" s="112" t="s">
        <v>115</v>
      </c>
      <c r="H3" s="108" t="str">
        <f>IF(Crop="Alfalfa","Show hidden columns","")</f>
        <v/>
      </c>
      <c r="K3" s="5" t="s">
        <v>2</v>
      </c>
      <c r="L3" s="27" t="s">
        <v>3</v>
      </c>
      <c r="N3" s="181" t="str">
        <f ca="1">HYPERLINK("#"&amp;MID(CELL("filename",A1),FIND("]",CELL("filename",A1))+1,256)&amp;"!"&amp;ADDRESS(ROW(ET_Tables),COLUMN(ET_Tables),1,TRUE),"ET Tables")</f>
        <v>ET Tables</v>
      </c>
      <c r="P3" s="31" t="s">
        <v>136</v>
      </c>
      <c r="Q3" s="24"/>
      <c r="R3" s="161"/>
      <c r="S3" s="182" t="s">
        <v>253</v>
      </c>
      <c r="T3" s="161"/>
      <c r="X3" s="161"/>
      <c r="Y3" s="161"/>
      <c r="Z3" s="161"/>
      <c r="AA3" s="161"/>
      <c r="AB3" s="161"/>
      <c r="AC3" s="14"/>
      <c r="AD3" s="14"/>
      <c r="AE3" s="14"/>
      <c r="AF3" s="14"/>
      <c r="AG3" s="14"/>
      <c r="AH3" s="14"/>
      <c r="AI3" s="14"/>
      <c r="AJ3" s="14"/>
      <c r="AK3" s="161"/>
      <c r="AL3" s="161"/>
      <c r="AM3" s="6"/>
      <c r="AN3" s="6"/>
    </row>
    <row r="4" spans="1:53" x14ac:dyDescent="0.2">
      <c r="A4" s="2" t="s">
        <v>1</v>
      </c>
      <c r="B4" s="3" t="s">
        <v>260</v>
      </c>
      <c r="D4" s="4"/>
      <c r="E4" s="90">
        <v>39965</v>
      </c>
      <c r="F4" s="91">
        <v>40004</v>
      </c>
      <c r="G4" s="92">
        <v>40046</v>
      </c>
      <c r="H4" s="108" t="str">
        <f>IF(Crop="Alfalfa","using + button above.","")</f>
        <v/>
      </c>
      <c r="K4" s="5" t="s">
        <v>81</v>
      </c>
      <c r="L4" s="32">
        <v>39934</v>
      </c>
      <c r="N4" s="31" t="str">
        <f ca="1">HYPERLINK("#"&amp;MID(CELL("filename",A1),FIND("]",CELL("filename",A1))+1,256)&amp;"!"&amp;ADDRESS(ROW(Charts),COLUMN(Charts),1,TRUE),"Charts")</f>
        <v>Charts</v>
      </c>
      <c r="Q4" s="24"/>
      <c r="R4" s="161"/>
      <c r="S4" s="182" t="s">
        <v>261</v>
      </c>
      <c r="T4" s="161"/>
      <c r="X4" s="161"/>
      <c r="Y4" s="161"/>
      <c r="Z4" s="161"/>
      <c r="AA4" s="161"/>
      <c r="AB4" s="161"/>
      <c r="AC4" s="14"/>
      <c r="AD4" s="14"/>
      <c r="AE4" s="14"/>
      <c r="AF4" s="14"/>
      <c r="AG4" s="14"/>
      <c r="AH4" s="14"/>
      <c r="AI4" s="14"/>
      <c r="AJ4" s="14"/>
      <c r="AK4" s="161"/>
      <c r="AL4" s="161"/>
      <c r="AM4" s="161"/>
      <c r="AN4" s="161"/>
      <c r="AO4" s="161"/>
      <c r="AP4" s="161"/>
      <c r="AQ4" s="161"/>
    </row>
    <row r="5" spans="1:53" x14ac:dyDescent="0.2">
      <c r="E5" s="161"/>
      <c r="F5" s="161"/>
      <c r="G5" s="161"/>
      <c r="H5" s="107"/>
      <c r="I5" s="107"/>
      <c r="J5" s="107"/>
      <c r="P5" s="98"/>
      <c r="Q5" s="100" t="s">
        <v>92</v>
      </c>
      <c r="R5" s="100"/>
      <c r="S5" s="99"/>
      <c r="T5" s="161"/>
      <c r="X5" s="161"/>
      <c r="Y5" s="161"/>
      <c r="Z5" s="161"/>
      <c r="AA5" s="161"/>
      <c r="AB5" s="161"/>
      <c r="AC5" s="161"/>
      <c r="AD5" s="161"/>
      <c r="AE5" s="161"/>
      <c r="AF5" s="161"/>
      <c r="AG5" s="161"/>
      <c r="AH5" s="161"/>
      <c r="AI5" s="161"/>
      <c r="AJ5" s="161"/>
      <c r="AK5" s="161"/>
      <c r="AL5" s="161"/>
      <c r="AM5" s="161"/>
      <c r="AN5" s="161"/>
      <c r="AO5" s="161"/>
      <c r="AP5" s="161"/>
      <c r="AQ5" s="161"/>
    </row>
    <row r="6" spans="1:53" ht="92.25" x14ac:dyDescent="0.2">
      <c r="A6" s="113" t="s">
        <v>4</v>
      </c>
      <c r="B6" s="183" t="s">
        <v>157</v>
      </c>
      <c r="C6" s="183" t="s">
        <v>138</v>
      </c>
      <c r="D6" s="183" t="s">
        <v>139</v>
      </c>
      <c r="E6" s="104" t="s">
        <v>110</v>
      </c>
      <c r="F6" s="103" t="s">
        <v>111</v>
      </c>
      <c r="G6" s="106" t="s">
        <v>103</v>
      </c>
      <c r="H6" s="183" t="s">
        <v>250</v>
      </c>
      <c r="I6" s="183" t="s">
        <v>251</v>
      </c>
      <c r="J6" s="183" t="s">
        <v>143</v>
      </c>
      <c r="K6" s="183" t="s">
        <v>144</v>
      </c>
      <c r="L6" s="183" t="s">
        <v>145</v>
      </c>
      <c r="M6" s="183" t="s">
        <v>252</v>
      </c>
      <c r="N6" s="183" t="s">
        <v>140</v>
      </c>
      <c r="O6" s="183" t="s">
        <v>141</v>
      </c>
      <c r="P6" s="109" t="s">
        <v>88</v>
      </c>
      <c r="Q6" s="109" t="s">
        <v>89</v>
      </c>
      <c r="R6" s="109" t="s">
        <v>90</v>
      </c>
      <c r="S6" s="109" t="s">
        <v>91</v>
      </c>
      <c r="T6" s="113" t="s">
        <v>85</v>
      </c>
      <c r="U6" s="250" t="s">
        <v>258</v>
      </c>
      <c r="X6" s="161"/>
      <c r="Y6" s="161"/>
      <c r="Z6" s="161"/>
      <c r="AA6" s="161"/>
      <c r="AB6" s="161"/>
      <c r="AC6" s="161"/>
      <c r="AD6" s="161"/>
      <c r="AE6" s="161"/>
      <c r="AF6" s="161"/>
      <c r="AG6" s="161"/>
      <c r="AH6" s="161"/>
      <c r="AI6" s="161"/>
      <c r="AJ6" s="161"/>
      <c r="AK6" s="161"/>
      <c r="AM6" s="161"/>
      <c r="AN6" s="161"/>
      <c r="AO6" s="161"/>
      <c r="AP6" s="161"/>
      <c r="AQ6" s="161"/>
    </row>
    <row r="7" spans="1:53" ht="14.25" x14ac:dyDescent="0.2">
      <c r="A7" s="38" t="s">
        <v>87</v>
      </c>
      <c r="B7" s="105" t="s">
        <v>112</v>
      </c>
      <c r="C7" s="38" t="s">
        <v>87</v>
      </c>
      <c r="D7" s="39" t="s">
        <v>5</v>
      </c>
      <c r="E7" s="105" t="s">
        <v>108</v>
      </c>
      <c r="F7" s="38" t="s">
        <v>87</v>
      </c>
      <c r="G7" s="39" t="s">
        <v>5</v>
      </c>
      <c r="H7" s="39" t="s">
        <v>5</v>
      </c>
      <c r="I7" s="39" t="s">
        <v>5</v>
      </c>
      <c r="J7" s="39" t="s">
        <v>5</v>
      </c>
      <c r="K7" s="39" t="s">
        <v>6</v>
      </c>
      <c r="L7" s="39" t="s">
        <v>6</v>
      </c>
      <c r="M7" s="39" t="s">
        <v>5</v>
      </c>
      <c r="N7" s="39" t="s">
        <v>5</v>
      </c>
      <c r="O7" s="39" t="s">
        <v>5</v>
      </c>
      <c r="P7" s="39" t="s">
        <v>5</v>
      </c>
      <c r="Q7" s="39" t="s">
        <v>5</v>
      </c>
      <c r="R7" s="39" t="s">
        <v>5</v>
      </c>
      <c r="S7" s="39" t="s">
        <v>5</v>
      </c>
      <c r="T7" s="40"/>
      <c r="U7" s="39" t="s">
        <v>6</v>
      </c>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row>
    <row r="8" spans="1:53" x14ac:dyDescent="0.2">
      <c r="A8" s="60">
        <f>DATE(YEAR(Emergence),4,30)</f>
        <v>39933</v>
      </c>
      <c r="B8" s="36">
        <v>49.207999999999998</v>
      </c>
      <c r="C8" s="161">
        <f t="shared" ref="C8:C39" si="0">IF(A8&lt;Emergence,0,INT((A8-Emergence)/7)+1)</f>
        <v>0</v>
      </c>
      <c r="D8" s="11">
        <f t="shared" ref="D8:D39" ca="1" si="1">IF(C8&gt;0,IF(K7&lt;=SWDPcritical,1,((1-K7)/(1-SWDPcritical)))*VLOOKUP(B8,INDIRECT(Crop),C8+1),0)</f>
        <v>0</v>
      </c>
      <c r="E8" s="93" t="str">
        <f t="shared" ref="E8:E39" si="2">IF(A8&lt;Alfalfa_Cut_1,"Uncut",A8-INDEX(Alfalfa_Cuts,1,MATCH(A8,Alfalfa_Cuts,1)))</f>
        <v>Uncut</v>
      </c>
      <c r="F8" s="94">
        <f t="shared" ref="F8:F39" si="3">IF(AND(Crop="Alfalfa",AND(E8&gt;=0,E8&lt;=tacr)),((1-Kacr0)*(E8/tacr)+Kacr0),1)</f>
        <v>1</v>
      </c>
      <c r="G8" s="15">
        <f ca="1">D8*F8</f>
        <v>0</v>
      </c>
      <c r="H8" s="102">
        <v>0.06</v>
      </c>
      <c r="I8" s="102"/>
      <c r="J8" s="11">
        <f>L8*O8</f>
        <v>0</v>
      </c>
      <c r="K8" s="12">
        <f>L8</f>
        <v>0</v>
      </c>
      <c r="L8" s="13">
        <v>0</v>
      </c>
      <c r="M8" s="11">
        <v>0</v>
      </c>
      <c r="N8" s="19">
        <f t="shared" ref="N8:N39" si="4">IF(VLOOKUP(Crop,CropInfo,4,FALSE)=1,VLOOKUP(Crop,CropInfo,3,FALSE),IF(A8&lt;=Emergence,RZinitial,IF(AND(A8&gt;Emergence,C8&lt;VLOOKUP(Crop,CropInfo,4,FALSE)),N7+(VLOOKUP(Crop,CropInfo,3,FALSE)-RZinitial)/((VLOOKUP(Crop,CropInfo,4,FALSE)-1)*7),VLOOKUP(Crop,CropInfo,3,FALSE))))</f>
        <v>4</v>
      </c>
      <c r="O8" s="15">
        <f t="shared" ref="O8:O39" si="5">IF(N8=MAX(Zbj),VLOOKUP(N8,AWHCsite,6),((N8-VLOOKUP((MATCH(N8,Zbj,1)-1),SoilProp,3))/(VLOOKUP(MATCH(N8,Zbj,1),SoilProp,3)-VLOOKUP((MATCH(N8,Zbj,1)-1),SoilProp,3)))*(VLOOKUP(MATCH(N8,Zbj,1),SoilProp,8)-VLOOKUP((MATCH(N8,Zbj,1)-1),SoilProp,8))+VLOOKUP((MATCH(N8,Zbj,1)-1),SoilProp,8))</f>
        <v>0.28000000000000003</v>
      </c>
      <c r="P8" s="15">
        <f ca="1">IF(Crop="Alfalfa",G8,D8)</f>
        <v>0</v>
      </c>
      <c r="Q8" s="15">
        <f>H8</f>
        <v>0.06</v>
      </c>
      <c r="R8" s="15">
        <f>I8</f>
        <v>0</v>
      </c>
      <c r="S8" s="15">
        <f>M8</f>
        <v>0</v>
      </c>
      <c r="T8" s="161"/>
      <c r="U8" s="251">
        <f t="shared" ref="U8:U39" si="6">MAD</f>
        <v>0.5</v>
      </c>
      <c r="X8" s="161"/>
      <c r="Y8" s="161"/>
      <c r="Z8" s="161"/>
      <c r="AA8" s="161"/>
      <c r="AB8" s="161"/>
      <c r="AC8" s="161"/>
      <c r="AD8" s="161"/>
      <c r="AE8" s="161"/>
      <c r="AF8" s="161"/>
      <c r="AG8" s="161"/>
      <c r="AH8" s="161"/>
      <c r="AI8" s="161"/>
      <c r="AJ8" s="161"/>
      <c r="AK8" s="161"/>
      <c r="AL8" s="161"/>
      <c r="AM8" s="161"/>
      <c r="AN8" s="161"/>
      <c r="AO8" s="161"/>
      <c r="AP8" s="161"/>
      <c r="AQ8" s="161"/>
    </row>
    <row r="9" spans="1:53" x14ac:dyDescent="0.2">
      <c r="A9" s="60">
        <f>A8+1</f>
        <v>39934</v>
      </c>
      <c r="B9" s="36">
        <v>53.636000000000003</v>
      </c>
      <c r="C9" s="161">
        <f t="shared" si="0"/>
        <v>1</v>
      </c>
      <c r="D9" s="11">
        <f t="shared" ca="1" si="1"/>
        <v>0.01</v>
      </c>
      <c r="E9" s="93" t="str">
        <f t="shared" si="2"/>
        <v>Uncut</v>
      </c>
      <c r="F9" s="94">
        <f t="shared" si="3"/>
        <v>1</v>
      </c>
      <c r="G9" s="15">
        <f t="shared" ref="G9:G72" ca="1" si="7">D9*F9</f>
        <v>0.01</v>
      </c>
      <c r="H9" s="26">
        <v>0.01</v>
      </c>
      <c r="I9" s="26"/>
      <c r="J9" s="15">
        <f t="shared" ref="J9:J40" ca="1" si="8">IF(L9&lt;&gt;"",L9*O9,J8+IF(Crop="Alfalfa",G9,D9)+M9-H9-I9)</f>
        <v>0</v>
      </c>
      <c r="K9" s="12">
        <f ca="1">J9/O9</f>
        <v>0</v>
      </c>
      <c r="L9" s="13"/>
      <c r="M9" s="15">
        <f t="shared" ref="M9:M40" ca="1" si="9">IF((J8+IF(Crop="Alfalfa",G9,D9)-H9-I9)&lt;0,-J8-IF(Crop="Alfalfa",G9,D9)+H9+I9,0)</f>
        <v>0</v>
      </c>
      <c r="N9" s="19">
        <f t="shared" si="4"/>
        <v>4</v>
      </c>
      <c r="O9" s="15">
        <f t="shared" si="5"/>
        <v>0.28000000000000003</v>
      </c>
      <c r="P9" s="15">
        <f t="shared" ref="P9:P40" ca="1" si="10">P8+IF(Crop="Alfalfa",G9,D9)</f>
        <v>0.01</v>
      </c>
      <c r="Q9" s="15">
        <f>Q8+H9</f>
        <v>6.9999999999999993E-2</v>
      </c>
      <c r="R9" s="15">
        <f>R8+I9</f>
        <v>0</v>
      </c>
      <c r="S9" s="15">
        <f ca="1">S8+M9</f>
        <v>0</v>
      </c>
      <c r="T9" s="161"/>
      <c r="U9" s="251">
        <f t="shared" si="6"/>
        <v>0.5</v>
      </c>
      <c r="Y9" s="161"/>
      <c r="Z9" s="161"/>
      <c r="AA9" s="161"/>
      <c r="AB9" s="161"/>
      <c r="AC9" s="161"/>
      <c r="AD9" s="161"/>
      <c r="AE9" s="161"/>
      <c r="AF9" s="161"/>
      <c r="AG9" s="161"/>
      <c r="AH9" s="161"/>
      <c r="AI9" s="161"/>
      <c r="AJ9" s="161"/>
      <c r="AK9" s="161"/>
      <c r="AL9" s="161"/>
      <c r="AM9" s="161"/>
      <c r="AN9" s="161"/>
      <c r="AO9" s="161"/>
      <c r="AP9" s="161"/>
      <c r="AQ9" s="161"/>
    </row>
    <row r="10" spans="1:53" x14ac:dyDescent="0.2">
      <c r="A10" s="60">
        <f t="shared" ref="A10:A73" si="11">A9+1</f>
        <v>39935</v>
      </c>
      <c r="B10" s="36">
        <v>63.59</v>
      </c>
      <c r="C10" s="161">
        <f t="shared" si="0"/>
        <v>1</v>
      </c>
      <c r="D10" s="11">
        <f t="shared" ca="1" si="1"/>
        <v>0.02</v>
      </c>
      <c r="E10" s="93" t="str">
        <f t="shared" si="2"/>
        <v>Uncut</v>
      </c>
      <c r="F10" s="94">
        <f t="shared" si="3"/>
        <v>1</v>
      </c>
      <c r="G10" s="15">
        <f t="shared" ca="1" si="7"/>
        <v>0.02</v>
      </c>
      <c r="H10" s="26">
        <v>0.11</v>
      </c>
      <c r="I10" s="26"/>
      <c r="J10" s="15">
        <f t="shared" ca="1" si="8"/>
        <v>0</v>
      </c>
      <c r="K10" s="12">
        <f t="shared" ref="K10:K73" ca="1" si="12">J10/O10</f>
        <v>0</v>
      </c>
      <c r="L10" s="13"/>
      <c r="M10" s="15">
        <f t="shared" ca="1" si="9"/>
        <v>0.09</v>
      </c>
      <c r="N10" s="19">
        <f t="shared" si="4"/>
        <v>4.7619047619047619</v>
      </c>
      <c r="O10" s="15">
        <f t="shared" si="5"/>
        <v>0.34857142857142859</v>
      </c>
      <c r="P10" s="15">
        <f t="shared" ca="1" si="10"/>
        <v>0.03</v>
      </c>
      <c r="Q10" s="15">
        <f t="shared" ref="Q10:R25" si="13">Q9+H10</f>
        <v>0.18</v>
      </c>
      <c r="R10" s="15">
        <f t="shared" si="13"/>
        <v>0</v>
      </c>
      <c r="S10" s="15">
        <f t="shared" ref="S10:S73" ca="1" si="14">S9+M10</f>
        <v>0.09</v>
      </c>
      <c r="T10" s="161"/>
      <c r="U10" s="251">
        <f t="shared" si="6"/>
        <v>0.5</v>
      </c>
      <c r="Y10" s="161"/>
      <c r="Z10" s="161"/>
      <c r="AA10" s="161"/>
      <c r="AB10" s="161"/>
      <c r="AC10" s="161"/>
      <c r="AD10" s="161"/>
      <c r="AE10" s="161"/>
      <c r="AF10" s="161"/>
      <c r="AG10" s="161"/>
      <c r="AH10" s="161"/>
      <c r="AI10" s="161"/>
      <c r="AJ10" s="161"/>
      <c r="AK10" s="161"/>
      <c r="AL10" s="161"/>
      <c r="AM10" s="161"/>
      <c r="AN10" s="161"/>
      <c r="AO10" s="161"/>
      <c r="AP10" s="161"/>
      <c r="AQ10" s="161"/>
    </row>
    <row r="11" spans="1:53" x14ac:dyDescent="0.2">
      <c r="A11" s="60">
        <f t="shared" si="11"/>
        <v>39936</v>
      </c>
      <c r="B11" s="36">
        <v>49.783999999999999</v>
      </c>
      <c r="C11" s="161">
        <f t="shared" si="0"/>
        <v>1</v>
      </c>
      <c r="D11" s="11">
        <f t="shared" ca="1" si="1"/>
        <v>0</v>
      </c>
      <c r="E11" s="93" t="str">
        <f t="shared" si="2"/>
        <v>Uncut</v>
      </c>
      <c r="F11" s="94">
        <f t="shared" si="3"/>
        <v>1</v>
      </c>
      <c r="G11" s="15">
        <f t="shared" ca="1" si="7"/>
        <v>0</v>
      </c>
      <c r="H11" s="26">
        <v>0</v>
      </c>
      <c r="I11" s="26"/>
      <c r="J11" s="15">
        <f t="shared" ca="1" si="8"/>
        <v>0</v>
      </c>
      <c r="K11" s="12">
        <f t="shared" ca="1" si="12"/>
        <v>0</v>
      </c>
      <c r="L11" s="13"/>
      <c r="M11" s="15">
        <f t="shared" ca="1" si="9"/>
        <v>0</v>
      </c>
      <c r="N11" s="19">
        <f t="shared" si="4"/>
        <v>5.5238095238095237</v>
      </c>
      <c r="O11" s="15">
        <f t="shared" si="5"/>
        <v>0.41714285714285715</v>
      </c>
      <c r="P11" s="15">
        <f t="shared" ca="1" si="10"/>
        <v>0.03</v>
      </c>
      <c r="Q11" s="15">
        <f t="shared" si="13"/>
        <v>0.18</v>
      </c>
      <c r="R11" s="15">
        <f t="shared" si="13"/>
        <v>0</v>
      </c>
      <c r="S11" s="15">
        <f t="shared" ca="1" si="14"/>
        <v>0.09</v>
      </c>
      <c r="T11" s="161"/>
      <c r="U11" s="251">
        <f t="shared" si="6"/>
        <v>0.5</v>
      </c>
      <c r="Y11" s="161"/>
      <c r="Z11" s="161"/>
      <c r="AA11" s="161"/>
      <c r="AB11" s="161"/>
      <c r="AC11" s="161"/>
      <c r="AD11" s="161"/>
      <c r="AE11" s="161"/>
      <c r="AF11" s="161"/>
      <c r="AG11" s="161"/>
      <c r="AH11" s="161"/>
      <c r="AI11" s="161"/>
      <c r="AJ11" s="161"/>
      <c r="AK11" s="161"/>
      <c r="AL11" s="161"/>
      <c r="AM11" s="161"/>
      <c r="AN11" s="161"/>
      <c r="AO11" s="161"/>
      <c r="AP11" s="161"/>
      <c r="AQ11" s="161"/>
    </row>
    <row r="12" spans="1:53" x14ac:dyDescent="0.2">
      <c r="A12" s="60">
        <f t="shared" si="11"/>
        <v>39937</v>
      </c>
      <c r="B12" s="36">
        <v>40.564</v>
      </c>
      <c r="C12" s="161">
        <f t="shared" si="0"/>
        <v>1</v>
      </c>
      <c r="D12" s="11">
        <f t="shared" ca="1" si="1"/>
        <v>0</v>
      </c>
      <c r="E12" s="93" t="str">
        <f t="shared" si="2"/>
        <v>Uncut</v>
      </c>
      <c r="F12" s="94">
        <f t="shared" si="3"/>
        <v>1</v>
      </c>
      <c r="G12" s="15">
        <f t="shared" ca="1" si="7"/>
        <v>0</v>
      </c>
      <c r="H12" s="26">
        <v>0</v>
      </c>
      <c r="I12" s="26"/>
      <c r="J12" s="15">
        <f t="shared" ca="1" si="8"/>
        <v>0</v>
      </c>
      <c r="K12" s="12">
        <f t="shared" ca="1" si="12"/>
        <v>0</v>
      </c>
      <c r="L12" s="13"/>
      <c r="M12" s="15">
        <f t="shared" ca="1" si="9"/>
        <v>0</v>
      </c>
      <c r="N12" s="19">
        <f t="shared" si="4"/>
        <v>6.2857142857142856</v>
      </c>
      <c r="O12" s="15">
        <f t="shared" si="5"/>
        <v>0.48571428571428571</v>
      </c>
      <c r="P12" s="15">
        <f t="shared" ca="1" si="10"/>
        <v>0.03</v>
      </c>
      <c r="Q12" s="15">
        <f t="shared" si="13"/>
        <v>0.18</v>
      </c>
      <c r="R12" s="15">
        <f t="shared" si="13"/>
        <v>0</v>
      </c>
      <c r="S12" s="15">
        <f t="shared" ca="1" si="14"/>
        <v>0.09</v>
      </c>
      <c r="T12" s="161"/>
      <c r="U12" s="251">
        <f t="shared" si="6"/>
        <v>0.5</v>
      </c>
      <c r="Y12" s="161"/>
      <c r="Z12" s="161"/>
      <c r="AA12" s="161"/>
      <c r="AB12" s="161"/>
      <c r="AC12" s="161"/>
      <c r="AD12" s="161"/>
      <c r="AE12" s="161"/>
      <c r="AF12" s="161"/>
      <c r="AG12" s="161"/>
      <c r="AH12" s="161"/>
      <c r="AI12" s="161"/>
      <c r="AJ12" s="161"/>
      <c r="AK12" s="161"/>
      <c r="AL12" s="161"/>
      <c r="AM12" s="161"/>
      <c r="AN12" s="161"/>
      <c r="AO12" s="161"/>
      <c r="AP12" s="161"/>
      <c r="AQ12" s="161"/>
    </row>
    <row r="13" spans="1:53" x14ac:dyDescent="0.2">
      <c r="A13" s="60">
        <f t="shared" si="11"/>
        <v>39938</v>
      </c>
      <c r="B13" s="36">
        <v>62.905999999999999</v>
      </c>
      <c r="C13" s="161">
        <f t="shared" si="0"/>
        <v>1</v>
      </c>
      <c r="D13" s="11">
        <f t="shared" ca="1" si="1"/>
        <v>0.02</v>
      </c>
      <c r="E13" s="93" t="str">
        <f t="shared" si="2"/>
        <v>Uncut</v>
      </c>
      <c r="F13" s="94">
        <f t="shared" si="3"/>
        <v>1</v>
      </c>
      <c r="G13" s="15">
        <f t="shared" ca="1" si="7"/>
        <v>0.02</v>
      </c>
      <c r="H13" s="26">
        <v>0</v>
      </c>
      <c r="I13" s="26"/>
      <c r="J13" s="15">
        <f t="shared" ca="1" si="8"/>
        <v>0.02</v>
      </c>
      <c r="K13" s="12">
        <f t="shared" ca="1" si="12"/>
        <v>3.6082474226804127E-2</v>
      </c>
      <c r="L13" s="13"/>
      <c r="M13" s="15">
        <f t="shared" ca="1" si="9"/>
        <v>0</v>
      </c>
      <c r="N13" s="19">
        <f t="shared" si="4"/>
        <v>7.0476190476190474</v>
      </c>
      <c r="O13" s="15">
        <f t="shared" si="5"/>
        <v>0.55428571428571427</v>
      </c>
      <c r="P13" s="15">
        <f t="shared" ca="1" si="10"/>
        <v>0.05</v>
      </c>
      <c r="Q13" s="15">
        <f t="shared" si="13"/>
        <v>0.18</v>
      </c>
      <c r="R13" s="15">
        <f t="shared" si="13"/>
        <v>0</v>
      </c>
      <c r="S13" s="15">
        <f t="shared" ca="1" si="14"/>
        <v>0.09</v>
      </c>
      <c r="T13" s="161"/>
      <c r="U13" s="251">
        <f t="shared" si="6"/>
        <v>0.5</v>
      </c>
      <c r="Y13" s="161"/>
      <c r="Z13" s="161"/>
      <c r="AA13" s="161"/>
      <c r="AB13" s="161"/>
      <c r="AC13" s="161"/>
      <c r="AD13" s="161"/>
      <c r="AE13" s="161"/>
      <c r="AF13" s="161"/>
      <c r="AG13" s="161"/>
      <c r="AH13" s="161"/>
      <c r="AI13" s="161"/>
      <c r="AJ13" s="161"/>
      <c r="AK13" s="161"/>
      <c r="AL13" s="161"/>
      <c r="AM13" s="161"/>
      <c r="AN13" s="161"/>
      <c r="AO13" s="161"/>
      <c r="AP13" s="161"/>
      <c r="AQ13" s="161"/>
    </row>
    <row r="14" spans="1:53" x14ac:dyDescent="0.2">
      <c r="A14" s="60">
        <f t="shared" si="11"/>
        <v>39939</v>
      </c>
      <c r="B14" s="36">
        <v>72.608000000000004</v>
      </c>
      <c r="C14" s="161">
        <f t="shared" si="0"/>
        <v>1</v>
      </c>
      <c r="D14" s="11">
        <f t="shared" ca="1" si="1"/>
        <v>0.03</v>
      </c>
      <c r="E14" s="93" t="str">
        <f t="shared" si="2"/>
        <v>Uncut</v>
      </c>
      <c r="F14" s="94">
        <f t="shared" si="3"/>
        <v>1</v>
      </c>
      <c r="G14" s="15">
        <f t="shared" ca="1" si="7"/>
        <v>0.03</v>
      </c>
      <c r="H14" s="26">
        <v>0</v>
      </c>
      <c r="I14" s="26"/>
      <c r="J14" s="15">
        <f t="shared" ca="1" si="8"/>
        <v>0.05</v>
      </c>
      <c r="K14" s="12">
        <f t="shared" ca="1" si="12"/>
        <v>8.0275229357798183E-2</v>
      </c>
      <c r="L14" s="13"/>
      <c r="M14" s="15">
        <f t="shared" ca="1" si="9"/>
        <v>0</v>
      </c>
      <c r="N14" s="19">
        <f t="shared" si="4"/>
        <v>7.8095238095238093</v>
      </c>
      <c r="O14" s="15">
        <f t="shared" si="5"/>
        <v>0.62285714285714278</v>
      </c>
      <c r="P14" s="15">
        <f t="shared" ca="1" si="10"/>
        <v>0.08</v>
      </c>
      <c r="Q14" s="15">
        <f t="shared" si="13"/>
        <v>0.18</v>
      </c>
      <c r="R14" s="15">
        <f t="shared" si="13"/>
        <v>0</v>
      </c>
      <c r="S14" s="15">
        <f t="shared" ca="1" si="14"/>
        <v>0.09</v>
      </c>
      <c r="T14" s="161"/>
      <c r="U14" s="251">
        <f t="shared" si="6"/>
        <v>0.5</v>
      </c>
      <c r="Y14" s="161"/>
      <c r="Z14" s="161"/>
      <c r="AA14" s="161"/>
      <c r="AB14" s="161"/>
      <c r="AC14" s="161"/>
      <c r="AD14" s="161"/>
      <c r="AE14" s="161"/>
      <c r="AF14" s="161"/>
      <c r="AG14" s="161"/>
      <c r="AH14" s="161"/>
      <c r="AI14" s="161"/>
      <c r="AJ14" s="161"/>
      <c r="AK14" s="161"/>
      <c r="AL14" s="161"/>
      <c r="AM14" s="161"/>
      <c r="AN14" s="161"/>
      <c r="AO14" s="161"/>
      <c r="AP14" s="161"/>
      <c r="AQ14" s="161"/>
    </row>
    <row r="15" spans="1:53" x14ac:dyDescent="0.2">
      <c r="A15" s="60">
        <f t="shared" si="11"/>
        <v>39940</v>
      </c>
      <c r="B15" s="36">
        <v>77.575999999999993</v>
      </c>
      <c r="C15" s="161">
        <f t="shared" si="0"/>
        <v>1</v>
      </c>
      <c r="D15" s="11">
        <f t="shared" ca="1" si="1"/>
        <v>0.03</v>
      </c>
      <c r="E15" s="93" t="str">
        <f t="shared" si="2"/>
        <v>Uncut</v>
      </c>
      <c r="F15" s="94">
        <f t="shared" si="3"/>
        <v>1</v>
      </c>
      <c r="G15" s="15">
        <f t="shared" ca="1" si="7"/>
        <v>0.03</v>
      </c>
      <c r="H15" s="26">
        <v>0.04</v>
      </c>
      <c r="I15" s="26"/>
      <c r="J15" s="15">
        <f t="shared" ca="1" si="8"/>
        <v>0.04</v>
      </c>
      <c r="K15" s="12">
        <f t="shared" ca="1" si="12"/>
        <v>5.6000000000000001E-2</v>
      </c>
      <c r="L15" s="13"/>
      <c r="M15" s="15">
        <f t="shared" ca="1" si="9"/>
        <v>0</v>
      </c>
      <c r="N15" s="19">
        <f t="shared" si="4"/>
        <v>8.5714285714285712</v>
      </c>
      <c r="O15" s="15">
        <f t="shared" si="5"/>
        <v>0.7142857142857143</v>
      </c>
      <c r="P15" s="15">
        <f t="shared" ca="1" si="10"/>
        <v>0.11</v>
      </c>
      <c r="Q15" s="15">
        <f t="shared" si="13"/>
        <v>0.22</v>
      </c>
      <c r="R15" s="15">
        <f t="shared" si="13"/>
        <v>0</v>
      </c>
      <c r="S15" s="15">
        <f t="shared" ca="1" si="14"/>
        <v>0.09</v>
      </c>
      <c r="T15" s="161"/>
      <c r="U15" s="251">
        <f t="shared" si="6"/>
        <v>0.5</v>
      </c>
      <c r="Y15" s="161"/>
      <c r="Z15" s="161"/>
      <c r="AA15" s="161"/>
      <c r="AB15" s="161"/>
      <c r="AC15" s="161"/>
      <c r="AD15" s="161"/>
      <c r="AE15" s="161"/>
      <c r="AF15" s="161"/>
      <c r="AG15" s="161"/>
      <c r="AH15" s="161"/>
      <c r="AI15" s="161"/>
      <c r="AJ15" s="161"/>
      <c r="AK15" s="161"/>
      <c r="AL15" s="161"/>
      <c r="AM15" s="161"/>
      <c r="AN15" s="161"/>
      <c r="AO15" s="161"/>
      <c r="AP15" s="161"/>
      <c r="AQ15" s="161"/>
    </row>
    <row r="16" spans="1:53" x14ac:dyDescent="0.2">
      <c r="A16" s="60">
        <f t="shared" si="11"/>
        <v>39941</v>
      </c>
      <c r="B16" s="36">
        <v>71.563999999999993</v>
      </c>
      <c r="C16" s="161">
        <f t="shared" si="0"/>
        <v>2</v>
      </c>
      <c r="D16" s="11">
        <f t="shared" ca="1" si="1"/>
        <v>0.04</v>
      </c>
      <c r="E16" s="93" t="str">
        <f t="shared" si="2"/>
        <v>Uncut</v>
      </c>
      <c r="F16" s="94">
        <f t="shared" si="3"/>
        <v>1</v>
      </c>
      <c r="G16" s="15">
        <f t="shared" ca="1" si="7"/>
        <v>0.04</v>
      </c>
      <c r="H16" s="26">
        <v>0.1</v>
      </c>
      <c r="I16" s="26"/>
      <c r="J16" s="15">
        <f t="shared" ca="1" si="8"/>
        <v>0</v>
      </c>
      <c r="K16" s="12">
        <f t="shared" ca="1" si="12"/>
        <v>0</v>
      </c>
      <c r="L16" s="13"/>
      <c r="M16" s="15">
        <f t="shared" ca="1" si="9"/>
        <v>2.0000000000000004E-2</v>
      </c>
      <c r="N16" s="19">
        <f t="shared" si="4"/>
        <v>9.3333333333333321</v>
      </c>
      <c r="O16" s="15">
        <f t="shared" si="5"/>
        <v>0.81333333333333324</v>
      </c>
      <c r="P16" s="15">
        <f t="shared" ca="1" si="10"/>
        <v>0.15</v>
      </c>
      <c r="Q16" s="15">
        <f t="shared" si="13"/>
        <v>0.32</v>
      </c>
      <c r="R16" s="15">
        <f t="shared" si="13"/>
        <v>0</v>
      </c>
      <c r="S16" s="15">
        <f t="shared" ca="1" si="14"/>
        <v>0.11</v>
      </c>
      <c r="T16" s="161"/>
      <c r="U16" s="251">
        <f t="shared" si="6"/>
        <v>0.5</v>
      </c>
      <c r="Y16" s="161"/>
      <c r="Z16" s="161"/>
      <c r="AA16" s="161"/>
      <c r="AB16" s="161"/>
      <c r="AC16" s="161"/>
      <c r="AD16" s="161"/>
      <c r="AE16" s="161"/>
      <c r="AF16" s="161"/>
      <c r="AG16" s="161"/>
      <c r="AH16" s="161"/>
      <c r="AI16" s="161"/>
      <c r="AJ16" s="161"/>
      <c r="AK16" s="161"/>
      <c r="AL16" s="161"/>
      <c r="AM16" s="161"/>
      <c r="AN16" s="161"/>
      <c r="AO16" s="161"/>
      <c r="AP16" s="161"/>
      <c r="AQ16" s="161"/>
    </row>
    <row r="17" spans="1:68" x14ac:dyDescent="0.2">
      <c r="A17" s="60">
        <f t="shared" si="11"/>
        <v>39942</v>
      </c>
      <c r="B17" s="36">
        <v>63.968000000000004</v>
      </c>
      <c r="C17" s="161">
        <f t="shared" si="0"/>
        <v>2</v>
      </c>
      <c r="D17" s="11">
        <f t="shared" ca="1" si="1"/>
        <v>0.03</v>
      </c>
      <c r="E17" s="93" t="str">
        <f t="shared" si="2"/>
        <v>Uncut</v>
      </c>
      <c r="F17" s="94">
        <f t="shared" si="3"/>
        <v>1</v>
      </c>
      <c r="G17" s="15">
        <f t="shared" ca="1" si="7"/>
        <v>0.03</v>
      </c>
      <c r="H17" s="26">
        <v>0</v>
      </c>
      <c r="I17" s="26"/>
      <c r="J17" s="15">
        <f t="shared" ca="1" si="8"/>
        <v>0.03</v>
      </c>
      <c r="K17" s="12">
        <f t="shared" ca="1" si="12"/>
        <v>3.2881002087682673E-2</v>
      </c>
      <c r="L17" s="13"/>
      <c r="M17" s="15">
        <f t="shared" ca="1" si="9"/>
        <v>0</v>
      </c>
      <c r="N17" s="19">
        <f t="shared" si="4"/>
        <v>10.095238095238095</v>
      </c>
      <c r="O17" s="15">
        <f t="shared" si="5"/>
        <v>0.9123809523809524</v>
      </c>
      <c r="P17" s="15">
        <f t="shared" ca="1" si="10"/>
        <v>0.18</v>
      </c>
      <c r="Q17" s="15">
        <f t="shared" si="13"/>
        <v>0.32</v>
      </c>
      <c r="R17" s="15">
        <f t="shared" si="13"/>
        <v>0</v>
      </c>
      <c r="S17" s="15">
        <f t="shared" ca="1" si="14"/>
        <v>0.11</v>
      </c>
      <c r="T17" s="161"/>
      <c r="U17" s="251">
        <f t="shared" si="6"/>
        <v>0.5</v>
      </c>
      <c r="Y17" s="161"/>
      <c r="Z17" s="161"/>
      <c r="AA17" s="161"/>
      <c r="AB17" s="161"/>
      <c r="AC17" s="161"/>
      <c r="AD17" s="161"/>
      <c r="AE17" s="161"/>
      <c r="AF17" s="161"/>
      <c r="AG17" s="161"/>
      <c r="AH17" s="161"/>
      <c r="AI17" s="161"/>
      <c r="AJ17" s="161"/>
      <c r="AK17" s="161"/>
      <c r="AL17" s="161"/>
      <c r="AM17" s="161"/>
      <c r="AN17" s="161"/>
      <c r="AO17" s="161"/>
      <c r="AP17" s="161"/>
      <c r="AQ17" s="161"/>
    </row>
    <row r="18" spans="1:68" x14ac:dyDescent="0.2">
      <c r="A18" s="60">
        <f t="shared" si="11"/>
        <v>39943</v>
      </c>
      <c r="B18" s="36">
        <v>53.293999999999997</v>
      </c>
      <c r="C18" s="161">
        <f t="shared" si="0"/>
        <v>2</v>
      </c>
      <c r="D18" s="11">
        <f t="shared" ca="1" si="1"/>
        <v>0.02</v>
      </c>
      <c r="E18" s="93" t="str">
        <f t="shared" si="2"/>
        <v>Uncut</v>
      </c>
      <c r="F18" s="94">
        <f t="shared" si="3"/>
        <v>1</v>
      </c>
      <c r="G18" s="15">
        <f t="shared" ca="1" si="7"/>
        <v>0.02</v>
      </c>
      <c r="H18" s="26">
        <v>0</v>
      </c>
      <c r="I18" s="26"/>
      <c r="J18" s="15">
        <f t="shared" ca="1" si="8"/>
        <v>0.05</v>
      </c>
      <c r="K18" s="12">
        <f t="shared" ca="1" si="12"/>
        <v>4.9435028248587566E-2</v>
      </c>
      <c r="L18" s="13"/>
      <c r="M18" s="15">
        <f t="shared" ca="1" si="9"/>
        <v>0</v>
      </c>
      <c r="N18" s="19">
        <f t="shared" si="4"/>
        <v>10.857142857142858</v>
      </c>
      <c r="O18" s="15">
        <f t="shared" si="5"/>
        <v>1.0114285714285716</v>
      </c>
      <c r="P18" s="15">
        <f t="shared" ca="1" si="10"/>
        <v>0.19999999999999998</v>
      </c>
      <c r="Q18" s="15">
        <f t="shared" si="13"/>
        <v>0.32</v>
      </c>
      <c r="R18" s="15">
        <f t="shared" si="13"/>
        <v>0</v>
      </c>
      <c r="S18" s="15">
        <f t="shared" ca="1" si="14"/>
        <v>0.11</v>
      </c>
      <c r="T18" s="161"/>
      <c r="U18" s="251">
        <f t="shared" si="6"/>
        <v>0.5</v>
      </c>
      <c r="Y18" s="161"/>
      <c r="Z18" s="161"/>
      <c r="AA18" s="161"/>
      <c r="AB18" s="161"/>
      <c r="AC18" s="161"/>
      <c r="AD18" s="161"/>
      <c r="AE18" s="161"/>
      <c r="AF18" s="161"/>
      <c r="AG18" s="161"/>
      <c r="AH18" s="161"/>
      <c r="AI18" s="161"/>
      <c r="AJ18" s="161"/>
      <c r="AK18" s="161"/>
      <c r="AL18" s="161"/>
      <c r="AM18" s="161"/>
      <c r="AN18" s="161"/>
      <c r="AO18" s="161"/>
      <c r="AP18" s="161"/>
      <c r="AQ18" s="161"/>
    </row>
    <row r="19" spans="1:68" x14ac:dyDescent="0.2">
      <c r="A19" s="60">
        <f t="shared" si="11"/>
        <v>39944</v>
      </c>
      <c r="B19" s="36">
        <v>54.59</v>
      </c>
      <c r="C19" s="161">
        <f t="shared" si="0"/>
        <v>2</v>
      </c>
      <c r="D19" s="11">
        <f t="shared" ca="1" si="1"/>
        <v>0.02</v>
      </c>
      <c r="E19" s="93" t="str">
        <f t="shared" si="2"/>
        <v>Uncut</v>
      </c>
      <c r="F19" s="94">
        <f t="shared" si="3"/>
        <v>1</v>
      </c>
      <c r="G19" s="15">
        <f t="shared" ca="1" si="7"/>
        <v>0.02</v>
      </c>
      <c r="H19" s="26">
        <v>0</v>
      </c>
      <c r="I19" s="26"/>
      <c r="J19" s="15">
        <f t="shared" ca="1" si="8"/>
        <v>7.0000000000000007E-2</v>
      </c>
      <c r="K19" s="12">
        <f t="shared" ca="1" si="12"/>
        <v>6.3036020583190383E-2</v>
      </c>
      <c r="L19" s="13"/>
      <c r="M19" s="15">
        <f t="shared" ca="1" si="9"/>
        <v>0</v>
      </c>
      <c r="N19" s="19">
        <f t="shared" si="4"/>
        <v>11.61904761904762</v>
      </c>
      <c r="O19" s="15">
        <f t="shared" si="5"/>
        <v>1.1104761904761908</v>
      </c>
      <c r="P19" s="15">
        <f t="shared" ca="1" si="10"/>
        <v>0.21999999999999997</v>
      </c>
      <c r="Q19" s="15">
        <f t="shared" si="13"/>
        <v>0.32</v>
      </c>
      <c r="R19" s="15">
        <f t="shared" si="13"/>
        <v>0</v>
      </c>
      <c r="S19" s="15">
        <f t="shared" ca="1" si="14"/>
        <v>0.11</v>
      </c>
      <c r="T19" s="161"/>
      <c r="U19" s="251">
        <f t="shared" si="6"/>
        <v>0.5</v>
      </c>
      <c r="Y19" s="161"/>
      <c r="Z19" s="161"/>
      <c r="AA19" s="161"/>
      <c r="AB19" s="161"/>
      <c r="AC19" s="161"/>
      <c r="AD19" s="161"/>
      <c r="AE19" s="161"/>
      <c r="AF19" s="161"/>
      <c r="AG19" s="161"/>
      <c r="AH19" s="161"/>
      <c r="AI19" s="161"/>
      <c r="AJ19" s="161"/>
      <c r="AK19" s="161"/>
      <c r="AL19" s="161"/>
      <c r="AM19" s="161"/>
      <c r="AN19" s="161"/>
      <c r="AO19" s="161"/>
      <c r="AP19" s="161"/>
      <c r="AQ19" s="161"/>
    </row>
    <row r="20" spans="1:68" x14ac:dyDescent="0.2">
      <c r="A20" s="60">
        <f t="shared" si="11"/>
        <v>39945</v>
      </c>
      <c r="B20" s="36">
        <v>61.052</v>
      </c>
      <c r="C20" s="161">
        <f t="shared" si="0"/>
        <v>2</v>
      </c>
      <c r="D20" s="11">
        <f t="shared" ca="1" si="1"/>
        <v>0.03</v>
      </c>
      <c r="E20" s="93" t="str">
        <f t="shared" si="2"/>
        <v>Uncut</v>
      </c>
      <c r="F20" s="94">
        <f t="shared" si="3"/>
        <v>1</v>
      </c>
      <c r="G20" s="15">
        <f t="shared" ca="1" si="7"/>
        <v>0.03</v>
      </c>
      <c r="H20" s="26">
        <v>0</v>
      </c>
      <c r="I20" s="26"/>
      <c r="J20" s="15">
        <f t="shared" ca="1" si="8"/>
        <v>0.1</v>
      </c>
      <c r="K20" s="12">
        <f t="shared" ca="1" si="12"/>
        <v>8.1903276131045213E-2</v>
      </c>
      <c r="L20" s="13"/>
      <c r="M20" s="15">
        <f t="shared" ca="1" si="9"/>
        <v>0</v>
      </c>
      <c r="N20" s="19">
        <f t="shared" si="4"/>
        <v>12.380952380952383</v>
      </c>
      <c r="O20" s="15">
        <f t="shared" si="5"/>
        <v>1.2209523809523815</v>
      </c>
      <c r="P20" s="15">
        <f t="shared" ca="1" si="10"/>
        <v>0.24999999999999997</v>
      </c>
      <c r="Q20" s="15">
        <f t="shared" si="13"/>
        <v>0.32</v>
      </c>
      <c r="R20" s="15">
        <f t="shared" si="13"/>
        <v>0</v>
      </c>
      <c r="S20" s="15">
        <f t="shared" ca="1" si="14"/>
        <v>0.11</v>
      </c>
      <c r="T20" s="161"/>
      <c r="U20" s="251">
        <f t="shared" si="6"/>
        <v>0.5</v>
      </c>
      <c r="Y20" s="161"/>
      <c r="Z20" s="161"/>
      <c r="AA20" s="161"/>
      <c r="AB20" s="161"/>
      <c r="AC20" s="161"/>
      <c r="AD20" s="161"/>
      <c r="AE20" s="161"/>
      <c r="AF20" s="161"/>
      <c r="AG20" s="161"/>
      <c r="AH20" s="161"/>
      <c r="AI20" s="161"/>
      <c r="AJ20" s="161"/>
      <c r="AK20" s="161"/>
      <c r="AL20" s="161"/>
      <c r="AM20" s="161"/>
      <c r="AN20" s="161"/>
      <c r="AO20" s="161"/>
      <c r="AP20" s="161"/>
      <c r="AQ20" s="161"/>
    </row>
    <row r="21" spans="1:68" x14ac:dyDescent="0.2">
      <c r="A21" s="60">
        <f t="shared" si="11"/>
        <v>39946</v>
      </c>
      <c r="B21" s="36">
        <v>49.64</v>
      </c>
      <c r="C21" s="161">
        <f t="shared" si="0"/>
        <v>2</v>
      </c>
      <c r="D21" s="11">
        <f t="shared" ca="1" si="1"/>
        <v>0</v>
      </c>
      <c r="E21" s="93" t="str">
        <f t="shared" si="2"/>
        <v>Uncut</v>
      </c>
      <c r="F21" s="94">
        <f t="shared" si="3"/>
        <v>1</v>
      </c>
      <c r="G21" s="15">
        <f t="shared" ca="1" si="7"/>
        <v>0</v>
      </c>
      <c r="H21" s="26">
        <v>0.05</v>
      </c>
      <c r="I21" s="26"/>
      <c r="J21" s="15">
        <f t="shared" ca="1" si="8"/>
        <v>0.05</v>
      </c>
      <c r="K21" s="12">
        <f t="shared" ca="1" si="12"/>
        <v>3.7234042553191474E-2</v>
      </c>
      <c r="L21" s="13"/>
      <c r="M21" s="15">
        <f t="shared" ca="1" si="9"/>
        <v>0</v>
      </c>
      <c r="N21" s="19">
        <f t="shared" si="4"/>
        <v>13.142857142857146</v>
      </c>
      <c r="O21" s="15">
        <f t="shared" si="5"/>
        <v>1.3428571428571434</v>
      </c>
      <c r="P21" s="15">
        <f t="shared" ca="1" si="10"/>
        <v>0.24999999999999997</v>
      </c>
      <c r="Q21" s="15">
        <f t="shared" si="13"/>
        <v>0.37</v>
      </c>
      <c r="R21" s="15">
        <f t="shared" si="13"/>
        <v>0</v>
      </c>
      <c r="S21" s="15">
        <f t="shared" ca="1" si="14"/>
        <v>0.11</v>
      </c>
      <c r="T21" s="161"/>
      <c r="U21" s="251">
        <f t="shared" si="6"/>
        <v>0.5</v>
      </c>
      <c r="Y21" s="161"/>
      <c r="Z21" s="161"/>
      <c r="AA21" s="161"/>
      <c r="AB21" s="161"/>
      <c r="AC21" s="161"/>
      <c r="AD21" s="161"/>
      <c r="AE21" s="161"/>
      <c r="AF21" s="161"/>
      <c r="AG21" s="161"/>
      <c r="AH21" s="161"/>
      <c r="AI21" s="161"/>
      <c r="AJ21" s="161"/>
      <c r="AK21" s="161"/>
      <c r="AL21" s="161"/>
      <c r="AM21" s="161"/>
      <c r="AN21" s="161"/>
      <c r="AO21" s="161"/>
      <c r="AP21" s="161"/>
      <c r="AQ21" s="161"/>
    </row>
    <row r="22" spans="1:68" x14ac:dyDescent="0.2">
      <c r="A22" s="60">
        <f t="shared" si="11"/>
        <v>39947</v>
      </c>
      <c r="B22" s="36">
        <v>59.198</v>
      </c>
      <c r="C22" s="161">
        <f t="shared" si="0"/>
        <v>2</v>
      </c>
      <c r="D22" s="11">
        <f t="shared" ca="1" si="1"/>
        <v>0.02</v>
      </c>
      <c r="E22" s="93" t="str">
        <f t="shared" si="2"/>
        <v>Uncut</v>
      </c>
      <c r="F22" s="94">
        <f t="shared" si="3"/>
        <v>1</v>
      </c>
      <c r="G22" s="15">
        <f t="shared" ca="1" si="7"/>
        <v>0.02</v>
      </c>
      <c r="H22" s="26">
        <v>0</v>
      </c>
      <c r="I22" s="26"/>
      <c r="J22" s="15">
        <f t="shared" ca="1" si="8"/>
        <v>7.0000000000000007E-2</v>
      </c>
      <c r="K22" s="12">
        <f t="shared" ca="1" si="12"/>
        <v>4.7789336801040291E-2</v>
      </c>
      <c r="L22" s="13"/>
      <c r="M22" s="15">
        <f t="shared" ca="1" si="9"/>
        <v>0</v>
      </c>
      <c r="N22" s="19">
        <f t="shared" si="4"/>
        <v>13.904761904761909</v>
      </c>
      <c r="O22" s="15">
        <f t="shared" si="5"/>
        <v>1.4647619047619056</v>
      </c>
      <c r="P22" s="15">
        <f t="shared" ca="1" si="10"/>
        <v>0.26999999999999996</v>
      </c>
      <c r="Q22" s="15">
        <f t="shared" si="13"/>
        <v>0.37</v>
      </c>
      <c r="R22" s="15">
        <f t="shared" si="13"/>
        <v>0</v>
      </c>
      <c r="S22" s="15">
        <f t="shared" ca="1" si="14"/>
        <v>0.11</v>
      </c>
      <c r="T22" s="161"/>
      <c r="U22" s="251">
        <f t="shared" si="6"/>
        <v>0.5</v>
      </c>
      <c r="Y22" s="161"/>
      <c r="Z22" s="161"/>
      <c r="AA22" s="161"/>
      <c r="AB22" s="161"/>
      <c r="AC22" s="161"/>
      <c r="AD22" s="161"/>
      <c r="AE22" s="161"/>
      <c r="AF22" s="161"/>
      <c r="AG22" s="161"/>
      <c r="AH22" s="161"/>
      <c r="AI22" s="161"/>
      <c r="AJ22" s="161"/>
      <c r="AK22" s="161"/>
      <c r="AL22" s="161"/>
      <c r="AM22" s="161"/>
      <c r="AN22" s="161"/>
      <c r="AO22" s="161"/>
      <c r="AP22" s="161"/>
      <c r="AQ22" s="161"/>
    </row>
    <row r="23" spans="1:68" x14ac:dyDescent="0.2">
      <c r="A23" s="60">
        <f t="shared" si="11"/>
        <v>39948</v>
      </c>
      <c r="B23" s="36">
        <v>58.783999999999999</v>
      </c>
      <c r="C23" s="161">
        <f t="shared" si="0"/>
        <v>3</v>
      </c>
      <c r="D23" s="11">
        <f t="shared" ca="1" si="1"/>
        <v>0.03</v>
      </c>
      <c r="E23" s="93" t="str">
        <f t="shared" si="2"/>
        <v>Uncut</v>
      </c>
      <c r="F23" s="94">
        <f t="shared" si="3"/>
        <v>1</v>
      </c>
      <c r="G23" s="15">
        <f t="shared" ca="1" si="7"/>
        <v>0.03</v>
      </c>
      <c r="H23" s="26">
        <v>0</v>
      </c>
      <c r="I23" s="26"/>
      <c r="J23" s="15">
        <f t="shared" ca="1" si="8"/>
        <v>0.1</v>
      </c>
      <c r="K23" s="12">
        <f t="shared" ca="1" si="12"/>
        <v>6.302521008403357E-2</v>
      </c>
      <c r="L23" s="13"/>
      <c r="M23" s="15">
        <f t="shared" ca="1" si="9"/>
        <v>0</v>
      </c>
      <c r="N23" s="19">
        <f t="shared" si="4"/>
        <v>14.666666666666671</v>
      </c>
      <c r="O23" s="15">
        <f t="shared" si="5"/>
        <v>1.5866666666666678</v>
      </c>
      <c r="P23" s="15">
        <f t="shared" ca="1" si="10"/>
        <v>0.29999999999999993</v>
      </c>
      <c r="Q23" s="15">
        <f t="shared" si="13"/>
        <v>0.37</v>
      </c>
      <c r="R23" s="15">
        <f t="shared" si="13"/>
        <v>0</v>
      </c>
      <c r="S23" s="15">
        <f t="shared" ca="1" si="14"/>
        <v>0.11</v>
      </c>
      <c r="T23" s="161"/>
      <c r="U23" s="251">
        <f t="shared" si="6"/>
        <v>0.5</v>
      </c>
      <c r="Y23" s="161"/>
      <c r="Z23" s="161"/>
      <c r="AA23" s="161"/>
      <c r="AB23" s="161"/>
      <c r="AC23" s="161"/>
      <c r="AD23" s="161"/>
      <c r="AE23" s="161"/>
      <c r="AF23" s="161"/>
      <c r="AG23" s="161"/>
      <c r="AH23" s="161"/>
      <c r="AI23" s="161"/>
      <c r="AJ23" s="161"/>
      <c r="AK23" s="161"/>
      <c r="AL23" s="161"/>
      <c r="AM23" s="161"/>
      <c r="AN23" s="161"/>
      <c r="AO23" s="161"/>
      <c r="AP23" s="161"/>
      <c r="AQ23" s="161"/>
    </row>
    <row r="24" spans="1:68" x14ac:dyDescent="0.2">
      <c r="A24" s="60">
        <f t="shared" si="11"/>
        <v>39949</v>
      </c>
      <c r="B24" s="36">
        <v>76.513999999999996</v>
      </c>
      <c r="C24" s="161">
        <f t="shared" si="0"/>
        <v>3</v>
      </c>
      <c r="D24" s="11">
        <f t="shared" ca="1" si="1"/>
        <v>0.05</v>
      </c>
      <c r="E24" s="93" t="str">
        <f t="shared" si="2"/>
        <v>Uncut</v>
      </c>
      <c r="F24" s="94">
        <f t="shared" si="3"/>
        <v>1</v>
      </c>
      <c r="G24" s="15">
        <f t="shared" ca="1" si="7"/>
        <v>0.05</v>
      </c>
      <c r="H24" s="26">
        <v>0</v>
      </c>
      <c r="I24" s="26"/>
      <c r="J24" s="15">
        <f t="shared" ca="1" si="8"/>
        <v>0.15000000000000002</v>
      </c>
      <c r="K24" s="12">
        <f t="shared" ca="1" si="12"/>
        <v>8.7792642140468183E-2</v>
      </c>
      <c r="L24" s="13"/>
      <c r="M24" s="15">
        <f t="shared" ca="1" si="9"/>
        <v>0</v>
      </c>
      <c r="N24" s="19">
        <f t="shared" si="4"/>
        <v>15.428571428571434</v>
      </c>
      <c r="O24" s="15">
        <f t="shared" si="5"/>
        <v>1.7085714285714297</v>
      </c>
      <c r="P24" s="15">
        <f t="shared" ca="1" si="10"/>
        <v>0.34999999999999992</v>
      </c>
      <c r="Q24" s="15">
        <f t="shared" si="13"/>
        <v>0.37</v>
      </c>
      <c r="R24" s="15">
        <f t="shared" si="13"/>
        <v>0</v>
      </c>
      <c r="S24" s="15">
        <f t="shared" ca="1" si="14"/>
        <v>0.11</v>
      </c>
      <c r="T24" s="161"/>
      <c r="U24" s="251">
        <f t="shared" si="6"/>
        <v>0.5</v>
      </c>
      <c r="Y24" s="161"/>
      <c r="Z24" s="161"/>
      <c r="AA24" s="161"/>
      <c r="AB24" s="161"/>
      <c r="AC24" s="161"/>
      <c r="AD24" s="161"/>
      <c r="AE24" s="161"/>
      <c r="AF24" s="161"/>
      <c r="AG24" s="161"/>
      <c r="AH24" s="161"/>
      <c r="AI24" s="161"/>
      <c r="AJ24" s="161"/>
      <c r="AK24" s="161"/>
      <c r="AL24" s="161"/>
      <c r="AM24" s="161"/>
      <c r="AN24" s="161"/>
      <c r="AO24" s="161"/>
      <c r="AP24" s="161"/>
      <c r="AQ24" s="161"/>
    </row>
    <row r="25" spans="1:68" x14ac:dyDescent="0.2">
      <c r="A25" s="60">
        <f t="shared" si="11"/>
        <v>39950</v>
      </c>
      <c r="B25" s="36">
        <v>71.150000000000006</v>
      </c>
      <c r="C25" s="161">
        <f t="shared" si="0"/>
        <v>3</v>
      </c>
      <c r="D25" s="11">
        <f t="shared" ca="1" si="1"/>
        <v>0.05</v>
      </c>
      <c r="E25" s="93" t="str">
        <f t="shared" si="2"/>
        <v>Uncut</v>
      </c>
      <c r="F25" s="94">
        <f t="shared" si="3"/>
        <v>1</v>
      </c>
      <c r="G25" s="15">
        <f t="shared" ca="1" si="7"/>
        <v>0.05</v>
      </c>
      <c r="H25" s="26">
        <v>0</v>
      </c>
      <c r="I25" s="26"/>
      <c r="J25" s="15">
        <f t="shared" ca="1" si="8"/>
        <v>0.2</v>
      </c>
      <c r="K25" s="12">
        <f t="shared" ca="1" si="12"/>
        <v>0.10926118626430795</v>
      </c>
      <c r="L25" s="13"/>
      <c r="M25" s="15">
        <f t="shared" ca="1" si="9"/>
        <v>0</v>
      </c>
      <c r="N25" s="19">
        <f t="shared" si="4"/>
        <v>16.190476190476197</v>
      </c>
      <c r="O25" s="15">
        <f t="shared" si="5"/>
        <v>1.8304761904761917</v>
      </c>
      <c r="P25" s="15">
        <f t="shared" ca="1" si="10"/>
        <v>0.39999999999999991</v>
      </c>
      <c r="Q25" s="15">
        <f t="shared" si="13"/>
        <v>0.37</v>
      </c>
      <c r="R25" s="15">
        <f t="shared" si="13"/>
        <v>0</v>
      </c>
      <c r="S25" s="15">
        <f t="shared" ca="1" si="14"/>
        <v>0.11</v>
      </c>
      <c r="T25" s="161"/>
      <c r="U25" s="251">
        <f t="shared" si="6"/>
        <v>0.5</v>
      </c>
      <c r="Y25" s="161"/>
      <c r="Z25" s="161"/>
      <c r="AA25" s="161"/>
      <c r="AB25" s="161"/>
      <c r="AC25" s="161"/>
      <c r="AD25" s="161"/>
      <c r="AE25" s="161"/>
      <c r="AF25" s="161"/>
      <c r="AG25" s="161"/>
      <c r="AH25" s="161"/>
      <c r="AI25" s="161"/>
      <c r="AJ25" s="161"/>
      <c r="AK25" s="161"/>
      <c r="AL25" s="161"/>
      <c r="AM25" s="161"/>
      <c r="AN25" s="161"/>
      <c r="AO25" s="161"/>
      <c r="AP25" s="161"/>
      <c r="AQ25" s="161"/>
    </row>
    <row r="26" spans="1:68" x14ac:dyDescent="0.2">
      <c r="A26" s="60">
        <f t="shared" si="11"/>
        <v>39951</v>
      </c>
      <c r="B26" s="36">
        <v>75.739999999999995</v>
      </c>
      <c r="C26" s="161">
        <f t="shared" si="0"/>
        <v>3</v>
      </c>
      <c r="D26" s="11">
        <f t="shared" ca="1" si="1"/>
        <v>0.05</v>
      </c>
      <c r="E26" s="93" t="str">
        <f t="shared" si="2"/>
        <v>Uncut</v>
      </c>
      <c r="F26" s="94">
        <f t="shared" si="3"/>
        <v>1</v>
      </c>
      <c r="G26" s="15">
        <f t="shared" ca="1" si="7"/>
        <v>0.05</v>
      </c>
      <c r="H26" s="26">
        <v>0.05</v>
      </c>
      <c r="I26" s="26"/>
      <c r="J26" s="15">
        <f t="shared" ca="1" si="8"/>
        <v>0.2</v>
      </c>
      <c r="K26" s="12">
        <f t="shared" ca="1" si="12"/>
        <v>0.10243902439024383</v>
      </c>
      <c r="L26" s="13"/>
      <c r="M26" s="15">
        <f t="shared" ca="1" si="9"/>
        <v>0</v>
      </c>
      <c r="N26" s="19">
        <f t="shared" si="4"/>
        <v>16.95238095238096</v>
      </c>
      <c r="O26" s="15">
        <f t="shared" si="5"/>
        <v>1.9523809523809539</v>
      </c>
      <c r="P26" s="15">
        <f t="shared" ca="1" si="10"/>
        <v>0.4499999999999999</v>
      </c>
      <c r="Q26" s="15">
        <f t="shared" ref="Q26:R41" si="15">Q25+H26</f>
        <v>0.42</v>
      </c>
      <c r="R26" s="15">
        <f t="shared" si="15"/>
        <v>0</v>
      </c>
      <c r="S26" s="15">
        <f t="shared" ca="1" si="14"/>
        <v>0.11</v>
      </c>
      <c r="T26" s="161"/>
      <c r="U26" s="251">
        <f t="shared" si="6"/>
        <v>0.5</v>
      </c>
      <c r="Y26" s="161"/>
      <c r="Z26" s="161"/>
      <c r="AA26" s="161"/>
      <c r="AB26" s="161"/>
      <c r="AC26" s="161"/>
      <c r="AD26" s="161"/>
      <c r="AE26" s="161"/>
      <c r="AF26" s="161"/>
      <c r="AG26" s="161"/>
      <c r="AH26" s="161"/>
      <c r="AI26" s="161"/>
      <c r="AJ26" s="161"/>
      <c r="AK26" s="161"/>
      <c r="AL26" s="161"/>
      <c r="AM26" s="161"/>
      <c r="AN26" s="161"/>
      <c r="AO26" s="161"/>
      <c r="AP26" s="161"/>
      <c r="AQ26" s="161"/>
    </row>
    <row r="27" spans="1:68" x14ac:dyDescent="0.2">
      <c r="A27" s="60">
        <f t="shared" si="11"/>
        <v>39952</v>
      </c>
      <c r="B27" s="36">
        <v>71.834000000000003</v>
      </c>
      <c r="C27" s="161">
        <f t="shared" si="0"/>
        <v>3</v>
      </c>
      <c r="D27" s="11">
        <f t="shared" ca="1" si="1"/>
        <v>0.05</v>
      </c>
      <c r="E27" s="93" t="str">
        <f t="shared" si="2"/>
        <v>Uncut</v>
      </c>
      <c r="F27" s="94">
        <f t="shared" si="3"/>
        <v>1</v>
      </c>
      <c r="G27" s="15">
        <f t="shared" ca="1" si="7"/>
        <v>0.05</v>
      </c>
      <c r="H27" s="26">
        <v>0</v>
      </c>
      <c r="I27" s="26"/>
      <c r="J27" s="15">
        <f t="shared" ca="1" si="8"/>
        <v>0.25</v>
      </c>
      <c r="K27" s="12">
        <f t="shared" ca="1" si="12"/>
        <v>0.12052341597796133</v>
      </c>
      <c r="L27" s="13"/>
      <c r="M27" s="15">
        <f t="shared" ca="1" si="9"/>
        <v>0</v>
      </c>
      <c r="N27" s="19">
        <f t="shared" si="4"/>
        <v>17.714285714285722</v>
      </c>
      <c r="O27" s="15">
        <f t="shared" si="5"/>
        <v>2.0742857142857161</v>
      </c>
      <c r="P27" s="15">
        <f t="shared" ca="1" si="10"/>
        <v>0.49999999999999989</v>
      </c>
      <c r="Q27" s="15">
        <f t="shared" si="15"/>
        <v>0.42</v>
      </c>
      <c r="R27" s="15">
        <f t="shared" si="15"/>
        <v>0</v>
      </c>
      <c r="S27" s="15">
        <f t="shared" ca="1" si="14"/>
        <v>0.11</v>
      </c>
      <c r="T27" s="161"/>
      <c r="U27" s="251">
        <f t="shared" si="6"/>
        <v>0.5</v>
      </c>
      <c r="Y27" s="161"/>
      <c r="Z27" s="161"/>
      <c r="AA27" s="161"/>
      <c r="AB27" s="161"/>
      <c r="AC27" s="161"/>
      <c r="AD27" s="161"/>
      <c r="AE27" s="161"/>
      <c r="AF27" s="161"/>
      <c r="AG27" s="161"/>
      <c r="AH27" s="161"/>
      <c r="AI27" s="161"/>
      <c r="AJ27" s="161"/>
      <c r="AK27" s="161"/>
      <c r="AL27" s="161"/>
      <c r="AM27" s="161"/>
      <c r="AN27" s="161"/>
      <c r="AO27" s="161"/>
      <c r="AP27" s="161"/>
      <c r="AQ27" s="161"/>
    </row>
    <row r="28" spans="1:68" x14ac:dyDescent="0.2">
      <c r="A28" s="60">
        <f t="shared" si="11"/>
        <v>39953</v>
      </c>
      <c r="B28" s="36">
        <v>57.776000000000003</v>
      </c>
      <c r="C28" s="161">
        <f t="shared" si="0"/>
        <v>3</v>
      </c>
      <c r="D28" s="11">
        <f t="shared" ca="1" si="1"/>
        <v>0.03</v>
      </c>
      <c r="E28" s="93" t="str">
        <f t="shared" si="2"/>
        <v>Uncut</v>
      </c>
      <c r="F28" s="94">
        <f t="shared" si="3"/>
        <v>1</v>
      </c>
      <c r="G28" s="15">
        <f t="shared" ca="1" si="7"/>
        <v>0.03</v>
      </c>
      <c r="H28" s="26">
        <v>0</v>
      </c>
      <c r="I28" s="26"/>
      <c r="J28" s="15">
        <f t="shared" ca="1" si="8"/>
        <v>0.28000000000000003</v>
      </c>
      <c r="K28" s="12">
        <f t="shared" ca="1" si="12"/>
        <v>0.12749349522983514</v>
      </c>
      <c r="L28" s="13"/>
      <c r="M28" s="15">
        <f t="shared" ca="1" si="9"/>
        <v>0</v>
      </c>
      <c r="N28" s="19">
        <f t="shared" si="4"/>
        <v>18.476190476190485</v>
      </c>
      <c r="O28" s="15">
        <f t="shared" si="5"/>
        <v>2.1961904761904778</v>
      </c>
      <c r="P28" s="15">
        <f t="shared" ca="1" si="10"/>
        <v>0.52999999999999992</v>
      </c>
      <c r="Q28" s="15">
        <f t="shared" si="15"/>
        <v>0.42</v>
      </c>
      <c r="R28" s="15">
        <f t="shared" si="15"/>
        <v>0</v>
      </c>
      <c r="S28" s="15">
        <f t="shared" ca="1" si="14"/>
        <v>0.11</v>
      </c>
      <c r="T28" s="161"/>
      <c r="U28" s="251">
        <f t="shared" si="6"/>
        <v>0.5</v>
      </c>
      <c r="Y28" s="161"/>
      <c r="Z28" s="161"/>
      <c r="AA28" s="161"/>
      <c r="AB28" s="161"/>
      <c r="AC28" s="161"/>
      <c r="AD28" s="161"/>
      <c r="AE28" s="161"/>
      <c r="AF28" s="161"/>
      <c r="AG28" s="161"/>
      <c r="AH28" s="161"/>
      <c r="AI28" s="161"/>
      <c r="AJ28" s="161"/>
      <c r="AK28" s="161"/>
      <c r="AL28" s="161"/>
      <c r="AM28" s="161"/>
      <c r="AN28" s="161"/>
      <c r="AO28" s="161"/>
      <c r="AP28" s="161"/>
      <c r="AQ28" s="161"/>
    </row>
    <row r="29" spans="1:68" x14ac:dyDescent="0.2">
      <c r="A29" s="60">
        <f t="shared" si="11"/>
        <v>39954</v>
      </c>
      <c r="B29" s="36">
        <v>60.241999999999997</v>
      </c>
      <c r="C29" s="161">
        <f t="shared" si="0"/>
        <v>3</v>
      </c>
      <c r="D29" s="11">
        <f t="shared" ca="1" si="1"/>
        <v>0.04</v>
      </c>
      <c r="E29" s="93" t="str">
        <f t="shared" si="2"/>
        <v>Uncut</v>
      </c>
      <c r="F29" s="94">
        <f t="shared" si="3"/>
        <v>1</v>
      </c>
      <c r="G29" s="15">
        <f t="shared" ca="1" si="7"/>
        <v>0.04</v>
      </c>
      <c r="H29" s="26">
        <v>0</v>
      </c>
      <c r="I29" s="26"/>
      <c r="J29" s="15">
        <f t="shared" ca="1" si="8"/>
        <v>0.32</v>
      </c>
      <c r="K29" s="12">
        <f t="shared" ca="1" si="12"/>
        <v>0.13804437140509437</v>
      </c>
      <c r="L29" s="13"/>
      <c r="M29" s="15">
        <f t="shared" ca="1" si="9"/>
        <v>0</v>
      </c>
      <c r="N29" s="19">
        <f t="shared" si="4"/>
        <v>19.238095238095248</v>
      </c>
      <c r="O29" s="15">
        <f t="shared" si="5"/>
        <v>2.31809523809524</v>
      </c>
      <c r="P29" s="15">
        <f t="shared" ca="1" si="10"/>
        <v>0.56999999999999995</v>
      </c>
      <c r="Q29" s="15">
        <f t="shared" si="15"/>
        <v>0.42</v>
      </c>
      <c r="R29" s="15">
        <f t="shared" si="15"/>
        <v>0</v>
      </c>
      <c r="S29" s="15">
        <f t="shared" ca="1" si="14"/>
        <v>0.11</v>
      </c>
      <c r="T29" s="161"/>
      <c r="U29" s="251">
        <f t="shared" si="6"/>
        <v>0.5</v>
      </c>
      <c r="Y29" s="161"/>
      <c r="Z29" s="161"/>
      <c r="AA29" s="161"/>
      <c r="AB29" s="161"/>
      <c r="AC29" s="161"/>
      <c r="AD29" s="161"/>
      <c r="AE29" s="161"/>
      <c r="AF29" s="161"/>
      <c r="AG29" s="161"/>
      <c r="AH29" s="161"/>
      <c r="AI29" s="161"/>
      <c r="AJ29" s="161"/>
      <c r="AK29" s="161"/>
      <c r="AL29" s="161"/>
      <c r="AM29" s="161"/>
      <c r="AN29" s="161"/>
      <c r="AO29" s="161"/>
      <c r="AP29" s="161"/>
      <c r="AQ29" s="161"/>
    </row>
    <row r="30" spans="1:68" x14ac:dyDescent="0.2">
      <c r="A30" s="60">
        <f t="shared" si="11"/>
        <v>39955</v>
      </c>
      <c r="B30" s="36">
        <v>73.813999999999993</v>
      </c>
      <c r="C30" s="161">
        <f t="shared" si="0"/>
        <v>4</v>
      </c>
      <c r="D30" s="11">
        <f t="shared" ca="1" si="1"/>
        <v>7.0000000000000007E-2</v>
      </c>
      <c r="E30" s="93" t="str">
        <f t="shared" si="2"/>
        <v>Uncut</v>
      </c>
      <c r="F30" s="94">
        <f t="shared" si="3"/>
        <v>1</v>
      </c>
      <c r="G30" s="15">
        <f t="shared" ca="1" si="7"/>
        <v>7.0000000000000007E-2</v>
      </c>
      <c r="H30" s="26">
        <v>0</v>
      </c>
      <c r="I30" s="26"/>
      <c r="J30" s="15">
        <f t="shared" ca="1" si="8"/>
        <v>0.39</v>
      </c>
      <c r="K30" s="12">
        <f t="shared" ca="1" si="12"/>
        <v>0.15983606557377034</v>
      </c>
      <c r="L30" s="13"/>
      <c r="M30" s="15">
        <f t="shared" ca="1" si="9"/>
        <v>0</v>
      </c>
      <c r="N30" s="19">
        <f t="shared" si="4"/>
        <v>20.000000000000011</v>
      </c>
      <c r="O30" s="15">
        <f t="shared" si="5"/>
        <v>2.4400000000000026</v>
      </c>
      <c r="P30" s="15">
        <f t="shared" ca="1" si="10"/>
        <v>0.6399999999999999</v>
      </c>
      <c r="Q30" s="15">
        <f t="shared" si="15"/>
        <v>0.42</v>
      </c>
      <c r="R30" s="15">
        <f t="shared" si="15"/>
        <v>0</v>
      </c>
      <c r="S30" s="15">
        <f t="shared" ca="1" si="14"/>
        <v>0.11</v>
      </c>
      <c r="T30" s="161"/>
      <c r="U30" s="251">
        <f t="shared" si="6"/>
        <v>0.5</v>
      </c>
      <c r="Y30" s="161"/>
      <c r="Z30" s="161"/>
      <c r="AA30" s="161"/>
      <c r="AB30" s="161"/>
      <c r="AC30" s="161"/>
      <c r="AD30" s="161"/>
      <c r="AE30" s="161"/>
      <c r="AF30" s="161"/>
      <c r="AG30" s="161"/>
      <c r="AH30" s="161"/>
      <c r="AI30" s="161"/>
      <c r="AJ30" s="161"/>
      <c r="AK30" s="161"/>
      <c r="AL30" s="161"/>
      <c r="AM30" s="161"/>
      <c r="AN30" s="161"/>
      <c r="AO30" s="161"/>
      <c r="AP30" s="161"/>
      <c r="AQ30" s="161"/>
    </row>
    <row r="31" spans="1:68" x14ac:dyDescent="0.2">
      <c r="A31" s="60">
        <f t="shared" si="11"/>
        <v>39956</v>
      </c>
      <c r="B31" s="36">
        <v>89.024000000000001</v>
      </c>
      <c r="C31" s="161">
        <f t="shared" si="0"/>
        <v>4</v>
      </c>
      <c r="D31" s="11">
        <f t="shared" ca="1" si="1"/>
        <v>0.09</v>
      </c>
      <c r="E31" s="93" t="str">
        <f t="shared" si="2"/>
        <v>Uncut</v>
      </c>
      <c r="F31" s="94">
        <f t="shared" si="3"/>
        <v>1</v>
      </c>
      <c r="G31" s="15">
        <f t="shared" ca="1" si="7"/>
        <v>0.09</v>
      </c>
      <c r="H31" s="26">
        <v>0</v>
      </c>
      <c r="I31" s="26"/>
      <c r="J31" s="15">
        <f t="shared" ca="1" si="8"/>
        <v>0.48</v>
      </c>
      <c r="K31" s="12">
        <f t="shared" ca="1" si="12"/>
        <v>0.18515797207935322</v>
      </c>
      <c r="L31" s="13"/>
      <c r="M31" s="15">
        <f t="shared" ca="1" si="9"/>
        <v>0</v>
      </c>
      <c r="N31" s="19">
        <f t="shared" si="4"/>
        <v>20.761904761904773</v>
      </c>
      <c r="O31" s="15">
        <f t="shared" si="5"/>
        <v>2.5923809523809549</v>
      </c>
      <c r="P31" s="15">
        <f t="shared" ca="1" si="10"/>
        <v>0.72999999999999987</v>
      </c>
      <c r="Q31" s="15">
        <f t="shared" si="15"/>
        <v>0.42</v>
      </c>
      <c r="R31" s="15">
        <f t="shared" si="15"/>
        <v>0</v>
      </c>
      <c r="S31" s="15">
        <f t="shared" ca="1" si="14"/>
        <v>0.11</v>
      </c>
      <c r="T31" s="161"/>
      <c r="U31" s="251">
        <f t="shared" si="6"/>
        <v>0.5</v>
      </c>
      <c r="Y31" s="161"/>
      <c r="Z31" s="161"/>
      <c r="AA31" s="161"/>
      <c r="AB31" s="161"/>
      <c r="AC31" s="161"/>
      <c r="AD31" s="161"/>
      <c r="AE31" s="161"/>
      <c r="AF31" s="161"/>
      <c r="AG31" s="161"/>
      <c r="AH31" s="161"/>
      <c r="AI31" s="161"/>
      <c r="AJ31" s="161"/>
      <c r="AK31" s="161"/>
      <c r="AL31" s="161"/>
      <c r="AM31" s="161"/>
      <c r="AN31" s="161"/>
      <c r="AO31" s="161"/>
      <c r="AP31" s="161"/>
      <c r="AQ31" s="161"/>
    </row>
    <row r="32" spans="1:68" ht="13.5" thickBot="1" x14ac:dyDescent="0.25">
      <c r="A32" s="60">
        <f t="shared" si="11"/>
        <v>39957</v>
      </c>
      <c r="B32" s="36">
        <v>73.22</v>
      </c>
      <c r="C32" s="161">
        <f t="shared" si="0"/>
        <v>4</v>
      </c>
      <c r="D32" s="11">
        <f t="shared" ca="1" si="1"/>
        <v>7.0000000000000007E-2</v>
      </c>
      <c r="E32" s="93" t="str">
        <f t="shared" si="2"/>
        <v>Uncut</v>
      </c>
      <c r="F32" s="94">
        <f t="shared" si="3"/>
        <v>1</v>
      </c>
      <c r="G32" s="15">
        <f t="shared" ca="1" si="7"/>
        <v>7.0000000000000007E-2</v>
      </c>
      <c r="H32" s="26">
        <v>0.18</v>
      </c>
      <c r="I32" s="26"/>
      <c r="J32" s="15">
        <f t="shared" ca="1" si="8"/>
        <v>0.37000000000000005</v>
      </c>
      <c r="K32" s="12">
        <f t="shared" ca="1" si="12"/>
        <v>0.13480222068008316</v>
      </c>
      <c r="L32" s="13"/>
      <c r="M32" s="15">
        <f t="shared" ca="1" si="9"/>
        <v>0</v>
      </c>
      <c r="N32" s="19">
        <f t="shared" si="4"/>
        <v>21.523809523809536</v>
      </c>
      <c r="O32" s="15">
        <f t="shared" si="5"/>
        <v>2.7447619047619076</v>
      </c>
      <c r="P32" s="15">
        <f t="shared" ca="1" si="10"/>
        <v>0.79999999999999982</v>
      </c>
      <c r="Q32" s="15">
        <f t="shared" si="15"/>
        <v>0.6</v>
      </c>
      <c r="R32" s="15">
        <f t="shared" si="15"/>
        <v>0</v>
      </c>
      <c r="S32" s="15">
        <f t="shared" ca="1" si="14"/>
        <v>0.11</v>
      </c>
      <c r="T32" s="161"/>
      <c r="U32" s="251">
        <f t="shared" si="6"/>
        <v>0.5</v>
      </c>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row>
    <row r="33" spans="1:16357" s="76" customFormat="1" ht="14.25" thickTop="1" thickBot="1" x14ac:dyDescent="0.25">
      <c r="A33" s="60">
        <f t="shared" si="11"/>
        <v>39958</v>
      </c>
      <c r="B33" s="36">
        <v>72.14</v>
      </c>
      <c r="C33" s="161">
        <f t="shared" si="0"/>
        <v>4</v>
      </c>
      <c r="D33" s="11">
        <f t="shared" ca="1" si="1"/>
        <v>7.0000000000000007E-2</v>
      </c>
      <c r="E33" s="93" t="str">
        <f t="shared" si="2"/>
        <v>Uncut</v>
      </c>
      <c r="F33" s="94">
        <f t="shared" si="3"/>
        <v>1</v>
      </c>
      <c r="G33" s="15">
        <f t="shared" ca="1" si="7"/>
        <v>7.0000000000000007E-2</v>
      </c>
      <c r="H33" s="26">
        <v>0</v>
      </c>
      <c r="I33" s="26"/>
      <c r="J33" s="15">
        <f t="shared" ca="1" si="8"/>
        <v>0.44000000000000006</v>
      </c>
      <c r="K33" s="12">
        <f t="shared" ca="1" si="12"/>
        <v>0.1518737672583825</v>
      </c>
      <c r="L33" s="13"/>
      <c r="M33" s="15">
        <f t="shared" ca="1" si="9"/>
        <v>0</v>
      </c>
      <c r="N33" s="19">
        <f t="shared" si="4"/>
        <v>22.285714285714299</v>
      </c>
      <c r="O33" s="15">
        <f t="shared" si="5"/>
        <v>2.8971428571428604</v>
      </c>
      <c r="P33" s="15">
        <f t="shared" ca="1" si="10"/>
        <v>0.86999999999999988</v>
      </c>
      <c r="Q33" s="15">
        <f t="shared" si="15"/>
        <v>0.6</v>
      </c>
      <c r="R33" s="15">
        <f t="shared" si="15"/>
        <v>0</v>
      </c>
      <c r="S33" s="15">
        <f t="shared" ca="1" si="14"/>
        <v>0.11</v>
      </c>
      <c r="T33" s="161"/>
      <c r="U33" s="251">
        <f t="shared" si="6"/>
        <v>0.5</v>
      </c>
      <c r="V33"/>
      <c r="W33"/>
      <c r="X33"/>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row>
    <row r="34" spans="1:16357" ht="13.5" thickTop="1" x14ac:dyDescent="0.2">
      <c r="A34" s="60">
        <f t="shared" si="11"/>
        <v>39959</v>
      </c>
      <c r="B34" s="36">
        <v>76.676000000000002</v>
      </c>
      <c r="C34" s="161">
        <f t="shared" si="0"/>
        <v>4</v>
      </c>
      <c r="D34" s="11">
        <f t="shared" ca="1" si="1"/>
        <v>7.0000000000000007E-2</v>
      </c>
      <c r="E34" s="93" t="str">
        <f t="shared" si="2"/>
        <v>Uncut</v>
      </c>
      <c r="F34" s="94">
        <f t="shared" si="3"/>
        <v>1</v>
      </c>
      <c r="G34" s="15">
        <f t="shared" ca="1" si="7"/>
        <v>7.0000000000000007E-2</v>
      </c>
      <c r="H34" s="26">
        <v>0</v>
      </c>
      <c r="I34" s="26"/>
      <c r="J34" s="15">
        <f t="shared" ca="1" si="8"/>
        <v>0.51</v>
      </c>
      <c r="K34" s="12">
        <f t="shared" ca="1" si="12"/>
        <v>0.16723922548407227</v>
      </c>
      <c r="L34" s="13"/>
      <c r="M34" s="15">
        <f t="shared" ca="1" si="9"/>
        <v>0</v>
      </c>
      <c r="N34" s="19">
        <f t="shared" si="4"/>
        <v>23.047619047619062</v>
      </c>
      <c r="O34" s="15">
        <f t="shared" si="5"/>
        <v>3.0495238095238131</v>
      </c>
      <c r="P34" s="15">
        <f t="shared" ca="1" si="10"/>
        <v>0.94</v>
      </c>
      <c r="Q34" s="15">
        <f t="shared" si="15"/>
        <v>0.6</v>
      </c>
      <c r="R34" s="15">
        <f t="shared" si="15"/>
        <v>0</v>
      </c>
      <c r="S34" s="15">
        <f t="shared" ca="1" si="14"/>
        <v>0.11</v>
      </c>
      <c r="T34" s="161"/>
      <c r="U34" s="251">
        <f t="shared" si="6"/>
        <v>0.5</v>
      </c>
      <c r="Y34" s="161"/>
      <c r="Z34" s="161"/>
      <c r="AA34" s="161"/>
      <c r="AB34" s="161"/>
      <c r="AC34" s="161"/>
      <c r="AD34" s="161"/>
      <c r="AE34" s="161"/>
      <c r="AF34" s="161"/>
      <c r="AG34" s="161"/>
      <c r="AH34" s="161"/>
      <c r="AI34" s="161"/>
      <c r="AJ34" s="161"/>
      <c r="AK34" s="161"/>
      <c r="AL34" s="161"/>
      <c r="AM34" s="161"/>
      <c r="AN34" s="161"/>
      <c r="AO34" s="161"/>
      <c r="AP34" s="161"/>
      <c r="AQ34" s="161"/>
    </row>
    <row r="35" spans="1:16357" x14ac:dyDescent="0.2">
      <c r="A35" s="60">
        <f t="shared" si="11"/>
        <v>39960</v>
      </c>
      <c r="B35" s="36">
        <v>86.665999999999997</v>
      </c>
      <c r="C35" s="161">
        <f t="shared" si="0"/>
        <v>4</v>
      </c>
      <c r="D35" s="11">
        <f t="shared" ca="1" si="1"/>
        <v>0.09</v>
      </c>
      <c r="E35" s="93" t="str">
        <f t="shared" si="2"/>
        <v>Uncut</v>
      </c>
      <c r="F35" s="94">
        <f t="shared" si="3"/>
        <v>1</v>
      </c>
      <c r="G35" s="15">
        <f t="shared" ca="1" si="7"/>
        <v>0.09</v>
      </c>
      <c r="H35" s="26">
        <v>1.26</v>
      </c>
      <c r="I35" s="26"/>
      <c r="J35" s="15">
        <f t="shared" ca="1" si="8"/>
        <v>0</v>
      </c>
      <c r="K35" s="12">
        <f t="shared" ca="1" si="12"/>
        <v>0</v>
      </c>
      <c r="L35" s="13"/>
      <c r="M35" s="15">
        <f t="shared" ca="1" si="9"/>
        <v>0.66</v>
      </c>
      <c r="N35" s="19">
        <f t="shared" si="4"/>
        <v>23.809523809523824</v>
      </c>
      <c r="O35" s="15">
        <f t="shared" si="5"/>
        <v>3.2019047619047654</v>
      </c>
      <c r="P35" s="15">
        <f t="shared" ca="1" si="10"/>
        <v>1.03</v>
      </c>
      <c r="Q35" s="15">
        <f t="shared" si="15"/>
        <v>1.8599999999999999</v>
      </c>
      <c r="R35" s="15">
        <f t="shared" si="15"/>
        <v>0</v>
      </c>
      <c r="S35" s="15">
        <f t="shared" ca="1" si="14"/>
        <v>0.77</v>
      </c>
      <c r="T35" s="161"/>
      <c r="U35" s="251">
        <f t="shared" si="6"/>
        <v>0.5</v>
      </c>
      <c r="Y35" s="161"/>
      <c r="Z35" s="161"/>
      <c r="AA35" s="161"/>
      <c r="AB35" s="161"/>
      <c r="AC35" s="161"/>
      <c r="AD35" s="161"/>
      <c r="AE35" s="161"/>
      <c r="AF35" s="161"/>
      <c r="AG35" s="161"/>
      <c r="AH35" s="161"/>
      <c r="AI35" s="161"/>
      <c r="AJ35" s="161"/>
      <c r="AK35" s="161"/>
      <c r="AL35" s="161"/>
      <c r="AM35" s="161"/>
      <c r="AN35" s="161"/>
      <c r="AO35" s="161"/>
      <c r="AP35" s="161"/>
      <c r="AQ35" s="161"/>
    </row>
    <row r="36" spans="1:16357" x14ac:dyDescent="0.2">
      <c r="A36" s="60">
        <f t="shared" si="11"/>
        <v>39961</v>
      </c>
      <c r="B36" s="36">
        <v>87.926000000000002</v>
      </c>
      <c r="C36" s="161">
        <f t="shared" si="0"/>
        <v>4</v>
      </c>
      <c r="D36" s="11">
        <f t="shared" ca="1" si="1"/>
        <v>0.09</v>
      </c>
      <c r="E36" s="93" t="str">
        <f t="shared" si="2"/>
        <v>Uncut</v>
      </c>
      <c r="F36" s="94">
        <f t="shared" si="3"/>
        <v>1</v>
      </c>
      <c r="G36" s="15">
        <f t="shared" ca="1" si="7"/>
        <v>0.09</v>
      </c>
      <c r="H36" s="26">
        <v>0</v>
      </c>
      <c r="I36" s="26"/>
      <c r="J36" s="15">
        <f t="shared" ca="1" si="8"/>
        <v>0.09</v>
      </c>
      <c r="K36" s="12">
        <f t="shared" ca="1" si="12"/>
        <v>2.6831345826235063E-2</v>
      </c>
      <c r="L36" s="13"/>
      <c r="M36" s="15">
        <f t="shared" ca="1" si="9"/>
        <v>0</v>
      </c>
      <c r="N36" s="19">
        <f t="shared" si="4"/>
        <v>24.571428571428587</v>
      </c>
      <c r="O36" s="15">
        <f t="shared" si="5"/>
        <v>3.3542857142857181</v>
      </c>
      <c r="P36" s="15">
        <f t="shared" ca="1" si="10"/>
        <v>1.1200000000000001</v>
      </c>
      <c r="Q36" s="15">
        <f t="shared" si="15"/>
        <v>1.8599999999999999</v>
      </c>
      <c r="R36" s="15">
        <f t="shared" si="15"/>
        <v>0</v>
      </c>
      <c r="S36" s="15">
        <f t="shared" ca="1" si="14"/>
        <v>0.77</v>
      </c>
      <c r="T36" s="161"/>
      <c r="U36" s="251">
        <f t="shared" si="6"/>
        <v>0.5</v>
      </c>
      <c r="X36" s="161"/>
      <c r="Y36" s="161"/>
      <c r="Z36" s="161"/>
      <c r="AA36" s="161"/>
      <c r="AB36" s="161"/>
      <c r="AC36" s="161"/>
      <c r="AD36" s="161"/>
      <c r="AE36" s="161"/>
      <c r="AF36" s="161"/>
      <c r="AG36" s="161"/>
      <c r="AH36" s="161"/>
      <c r="AI36" s="161"/>
      <c r="AJ36" s="161"/>
      <c r="AK36" s="161"/>
      <c r="AL36" s="161"/>
      <c r="AM36" s="161"/>
      <c r="AN36" s="161"/>
      <c r="AO36" s="161"/>
      <c r="AP36" s="161"/>
      <c r="AQ36" s="161"/>
    </row>
    <row r="37" spans="1:16357" x14ac:dyDescent="0.2">
      <c r="A37" s="60">
        <f t="shared" si="11"/>
        <v>39962</v>
      </c>
      <c r="B37" s="36">
        <v>69.926000000000002</v>
      </c>
      <c r="C37" s="161">
        <f t="shared" si="0"/>
        <v>5</v>
      </c>
      <c r="D37" s="11">
        <f t="shared" ca="1" si="1"/>
        <v>0.08</v>
      </c>
      <c r="E37" s="93" t="str">
        <f t="shared" si="2"/>
        <v>Uncut</v>
      </c>
      <c r="F37" s="94">
        <f t="shared" si="3"/>
        <v>1</v>
      </c>
      <c r="G37" s="15">
        <f t="shared" ca="1" si="7"/>
        <v>0.08</v>
      </c>
      <c r="H37" s="26">
        <v>0.04</v>
      </c>
      <c r="I37" s="26"/>
      <c r="J37" s="15">
        <f t="shared" ca="1" si="8"/>
        <v>0.12999999999999998</v>
      </c>
      <c r="K37" s="12">
        <f t="shared" ca="1" si="12"/>
        <v>3.7072243346007554E-2</v>
      </c>
      <c r="L37" s="13"/>
      <c r="M37" s="15">
        <f t="shared" ca="1" si="9"/>
        <v>0</v>
      </c>
      <c r="N37" s="19">
        <f t="shared" si="4"/>
        <v>25.33333333333335</v>
      </c>
      <c r="O37" s="15">
        <f t="shared" si="5"/>
        <v>3.5066666666666708</v>
      </c>
      <c r="P37" s="15">
        <f t="shared" ca="1" si="10"/>
        <v>1.2000000000000002</v>
      </c>
      <c r="Q37" s="15">
        <f t="shared" si="15"/>
        <v>1.9</v>
      </c>
      <c r="R37" s="15">
        <f t="shared" si="15"/>
        <v>0</v>
      </c>
      <c r="S37" s="15">
        <f t="shared" ca="1" si="14"/>
        <v>0.77</v>
      </c>
      <c r="T37" s="161"/>
      <c r="U37" s="251">
        <f t="shared" si="6"/>
        <v>0.5</v>
      </c>
      <c r="X37" s="161"/>
      <c r="Y37" s="161"/>
      <c r="Z37" s="161"/>
      <c r="AA37" s="161"/>
      <c r="AB37" s="161"/>
      <c r="AC37" s="161"/>
      <c r="AD37" s="161"/>
      <c r="AE37" s="161"/>
      <c r="AF37" s="161"/>
      <c r="AG37" s="161"/>
      <c r="AH37" s="161"/>
      <c r="AI37" s="161"/>
      <c r="AJ37" s="161"/>
      <c r="AK37" s="161"/>
      <c r="AL37" s="161"/>
      <c r="AM37" s="161"/>
      <c r="AN37" s="161"/>
      <c r="AO37" s="161"/>
      <c r="AP37" s="161"/>
      <c r="AQ37" s="161"/>
    </row>
    <row r="38" spans="1:16357" x14ac:dyDescent="0.2">
      <c r="A38" s="60">
        <f>A37+1</f>
        <v>39963</v>
      </c>
      <c r="B38" s="36">
        <v>71.617999999999995</v>
      </c>
      <c r="C38" s="161">
        <f t="shared" si="0"/>
        <v>5</v>
      </c>
      <c r="D38" s="11">
        <f t="shared" ca="1" si="1"/>
        <v>0.1</v>
      </c>
      <c r="E38" s="93" t="str">
        <f t="shared" si="2"/>
        <v>Uncut</v>
      </c>
      <c r="F38" s="94">
        <f t="shared" si="3"/>
        <v>1</v>
      </c>
      <c r="G38" s="15">
        <f t="shared" ca="1" si="7"/>
        <v>0.1</v>
      </c>
      <c r="H38" s="26">
        <v>0</v>
      </c>
      <c r="I38" s="26"/>
      <c r="J38" s="15">
        <f t="shared" ca="1" si="8"/>
        <v>0.22999999999999998</v>
      </c>
      <c r="K38" s="12">
        <f t="shared" ca="1" si="12"/>
        <v>6.285788651743876E-2</v>
      </c>
      <c r="L38" s="13"/>
      <c r="M38" s="15">
        <f t="shared" ca="1" si="9"/>
        <v>0</v>
      </c>
      <c r="N38" s="19">
        <f t="shared" si="4"/>
        <v>26.095238095238113</v>
      </c>
      <c r="O38" s="15">
        <f t="shared" si="5"/>
        <v>3.6590476190476231</v>
      </c>
      <c r="P38" s="15">
        <f t="shared" ca="1" si="10"/>
        <v>1.3000000000000003</v>
      </c>
      <c r="Q38" s="15">
        <f t="shared" si="15"/>
        <v>1.9</v>
      </c>
      <c r="R38" s="15">
        <f t="shared" si="15"/>
        <v>0</v>
      </c>
      <c r="S38" s="15">
        <f t="shared" ca="1" si="14"/>
        <v>0.77</v>
      </c>
      <c r="T38" s="161"/>
      <c r="U38" s="251">
        <f t="shared" si="6"/>
        <v>0.5</v>
      </c>
      <c r="X38" s="161"/>
      <c r="Y38" s="161"/>
      <c r="Z38" s="161"/>
      <c r="AA38" s="161"/>
      <c r="AB38" s="161"/>
      <c r="AC38" s="161"/>
      <c r="AD38" s="161"/>
      <c r="AE38" s="161"/>
      <c r="AF38" s="161"/>
      <c r="AG38" s="161"/>
      <c r="AH38" s="161"/>
      <c r="AI38" s="161"/>
      <c r="AJ38" s="161"/>
      <c r="AK38" s="161"/>
      <c r="AL38" s="161"/>
      <c r="AM38" s="161"/>
      <c r="AN38" s="161"/>
      <c r="AO38" s="161"/>
      <c r="AP38" s="161"/>
      <c r="AQ38" s="161"/>
    </row>
    <row r="39" spans="1:16357" x14ac:dyDescent="0.2">
      <c r="A39" s="60">
        <f t="shared" si="11"/>
        <v>39964</v>
      </c>
      <c r="B39" s="36">
        <v>70.16</v>
      </c>
      <c r="C39" s="161">
        <f t="shared" si="0"/>
        <v>5</v>
      </c>
      <c r="D39" s="11">
        <f t="shared" ca="1" si="1"/>
        <v>0.1</v>
      </c>
      <c r="E39" s="93" t="str">
        <f t="shared" si="2"/>
        <v>Uncut</v>
      </c>
      <c r="F39" s="94">
        <f t="shared" si="3"/>
        <v>1</v>
      </c>
      <c r="G39" s="15">
        <f t="shared" ca="1" si="7"/>
        <v>0.1</v>
      </c>
      <c r="H39" s="26">
        <v>0</v>
      </c>
      <c r="I39" s="26"/>
      <c r="J39" s="15">
        <f t="shared" ca="1" si="8"/>
        <v>0.32999999999999996</v>
      </c>
      <c r="K39" s="12">
        <f t="shared" ca="1" si="12"/>
        <v>8.6581709145427177E-2</v>
      </c>
      <c r="L39" s="13"/>
      <c r="M39" s="15">
        <f t="shared" ca="1" si="9"/>
        <v>0</v>
      </c>
      <c r="N39" s="19">
        <f t="shared" si="4"/>
        <v>26.857142857142875</v>
      </c>
      <c r="O39" s="15">
        <f t="shared" si="5"/>
        <v>3.8114285714285758</v>
      </c>
      <c r="P39" s="15">
        <f t="shared" ca="1" si="10"/>
        <v>1.4000000000000004</v>
      </c>
      <c r="Q39" s="15">
        <f t="shared" si="15"/>
        <v>1.9</v>
      </c>
      <c r="R39" s="15">
        <f t="shared" si="15"/>
        <v>0</v>
      </c>
      <c r="S39" s="15">
        <f t="shared" ca="1" si="14"/>
        <v>0.77</v>
      </c>
      <c r="T39" s="161"/>
      <c r="U39" s="251">
        <f t="shared" si="6"/>
        <v>0.5</v>
      </c>
      <c r="X39" s="161"/>
      <c r="Y39" s="161"/>
      <c r="Z39" s="161"/>
      <c r="AA39" s="161"/>
      <c r="AB39" s="161"/>
      <c r="AC39" s="161"/>
      <c r="AD39" s="161"/>
      <c r="AE39" s="161"/>
      <c r="AF39" s="161"/>
      <c r="AG39" s="161"/>
      <c r="AH39" s="161"/>
      <c r="AI39" s="161"/>
      <c r="AJ39" s="161"/>
      <c r="AK39" s="161"/>
      <c r="AL39" s="161"/>
      <c r="AM39" s="161"/>
      <c r="AN39" s="161"/>
      <c r="AO39" s="161"/>
      <c r="AP39" s="161"/>
      <c r="AQ39" s="161"/>
    </row>
    <row r="40" spans="1:16357" x14ac:dyDescent="0.2">
      <c r="A40" s="60">
        <f t="shared" si="11"/>
        <v>39965</v>
      </c>
      <c r="B40" s="36">
        <v>77.81</v>
      </c>
      <c r="C40" s="161">
        <f t="shared" ref="C40:C71" si="16">IF(A40&lt;Emergence,0,INT((A40-Emergence)/7)+1)</f>
        <v>5</v>
      </c>
      <c r="D40" s="11">
        <f t="shared" ref="D40:D71" ca="1" si="17">IF(C40&gt;0,IF(K39&lt;=SWDPcritical,1,((1-K39)/(1-SWDPcritical)))*VLOOKUP(B40,INDIRECT(Crop),C40+1),0)</f>
        <v>0.1</v>
      </c>
      <c r="E40" s="93">
        <f t="shared" ref="E40:E71" si="18">IF(A40&lt;Alfalfa_Cut_1,"Uncut",A40-INDEX(Alfalfa_Cuts,1,MATCH(A40,Alfalfa_Cuts,1)))</f>
        <v>0</v>
      </c>
      <c r="F40" s="94">
        <f t="shared" ref="F40:F71" si="19">IF(AND(Crop="Alfalfa",AND(E40&gt;=0,E40&lt;=tacr)),((1-Kacr0)*(E40/tacr)+Kacr0),1)</f>
        <v>1</v>
      </c>
      <c r="G40" s="15">
        <f t="shared" ca="1" si="7"/>
        <v>0.1</v>
      </c>
      <c r="H40" s="26">
        <v>0.06</v>
      </c>
      <c r="I40" s="26"/>
      <c r="J40" s="15">
        <f t="shared" ca="1" si="8"/>
        <v>0.36999999999999994</v>
      </c>
      <c r="K40" s="12">
        <f t="shared" ca="1" si="12"/>
        <v>9.3344545891398234E-2</v>
      </c>
      <c r="L40" s="13"/>
      <c r="M40" s="15">
        <f t="shared" ca="1" si="9"/>
        <v>0</v>
      </c>
      <c r="N40" s="19">
        <f t="shared" ref="N40:N71" si="20">IF(VLOOKUP(Crop,CropInfo,4,FALSE)=1,VLOOKUP(Crop,CropInfo,3,FALSE),IF(A40&lt;=Emergence,RZinitial,IF(AND(A40&gt;Emergence,C40&lt;VLOOKUP(Crop,CropInfo,4,FALSE)),N39+(VLOOKUP(Crop,CropInfo,3,FALSE)-RZinitial)/((VLOOKUP(Crop,CropInfo,4,FALSE)-1)*7),VLOOKUP(Crop,CropInfo,3,FALSE))))</f>
        <v>27.619047619047638</v>
      </c>
      <c r="O40" s="15">
        <f t="shared" ref="O40:O71" si="21">IF(N40=MAX(Zbj),VLOOKUP(N40,AWHCsite,6),((N40-VLOOKUP((MATCH(N40,Zbj,1)-1),SoilProp,3))/(VLOOKUP(MATCH(N40,Zbj,1),SoilProp,3)-VLOOKUP((MATCH(N40,Zbj,1)-1),SoilProp,3)))*(VLOOKUP(MATCH(N40,Zbj,1),SoilProp,8)-VLOOKUP((MATCH(N40,Zbj,1)-1),SoilProp,8))+VLOOKUP((MATCH(N40,Zbj,1)-1),SoilProp,8))</f>
        <v>3.9638095238095286</v>
      </c>
      <c r="P40" s="15">
        <f t="shared" ca="1" si="10"/>
        <v>1.5000000000000004</v>
      </c>
      <c r="Q40" s="15">
        <f t="shared" si="15"/>
        <v>1.96</v>
      </c>
      <c r="R40" s="15">
        <f t="shared" si="15"/>
        <v>0</v>
      </c>
      <c r="S40" s="15">
        <f t="shared" ca="1" si="14"/>
        <v>0.77</v>
      </c>
      <c r="T40" s="161"/>
      <c r="U40" s="251">
        <f t="shared" ref="U40:U71" si="22">MAD</f>
        <v>0.5</v>
      </c>
      <c r="X40" s="161"/>
      <c r="Y40" s="161"/>
      <c r="Z40" s="161"/>
      <c r="AA40" s="161"/>
      <c r="AB40" s="161"/>
      <c r="AC40" s="161"/>
      <c r="AD40" s="161"/>
      <c r="AE40" s="161"/>
      <c r="AF40" s="161"/>
      <c r="AG40" s="161"/>
      <c r="AH40" s="161"/>
      <c r="AI40" s="161"/>
      <c r="AJ40" s="161"/>
      <c r="AK40" s="161"/>
      <c r="AL40" s="161"/>
      <c r="AM40" s="161"/>
      <c r="AN40" s="161"/>
      <c r="AO40" s="161"/>
      <c r="AP40" s="161"/>
      <c r="AQ40" s="161"/>
    </row>
    <row r="41" spans="1:16357" x14ac:dyDescent="0.2">
      <c r="A41" s="60">
        <f t="shared" si="11"/>
        <v>39966</v>
      </c>
      <c r="B41" s="36">
        <v>84.703999999999994</v>
      </c>
      <c r="C41" s="161">
        <f t="shared" si="16"/>
        <v>5</v>
      </c>
      <c r="D41" s="11">
        <f t="shared" ca="1" si="17"/>
        <v>0.13</v>
      </c>
      <c r="E41" s="93">
        <f t="shared" si="18"/>
        <v>1</v>
      </c>
      <c r="F41" s="94">
        <f t="shared" si="19"/>
        <v>1</v>
      </c>
      <c r="G41" s="15">
        <f t="shared" ca="1" si="7"/>
        <v>0.13</v>
      </c>
      <c r="H41" s="26">
        <v>0</v>
      </c>
      <c r="I41" s="26"/>
      <c r="J41" s="15">
        <f t="shared" ref="J41:J72" ca="1" si="23">IF(L41&lt;&gt;"",L41*O41,J40+IF(Crop="Alfalfa",G41,D41)+M41-H41-I41)</f>
        <v>0.49999999999999994</v>
      </c>
      <c r="K41" s="12">
        <f t="shared" ca="1" si="12"/>
        <v>0.12169680111265632</v>
      </c>
      <c r="L41" s="13"/>
      <c r="M41" s="15">
        <f t="shared" ref="M41:M72" ca="1" si="24">IF((J40+IF(Crop="Alfalfa",G41,D41)-H41-I41)&lt;0,-J40-IF(Crop="Alfalfa",G41,D41)+H41+I41,0)</f>
        <v>0</v>
      </c>
      <c r="N41" s="19">
        <f t="shared" si="20"/>
        <v>28.380952380952401</v>
      </c>
      <c r="O41" s="15">
        <f t="shared" si="21"/>
        <v>4.108571428571433</v>
      </c>
      <c r="P41" s="15">
        <f t="shared" ref="P41:P72" ca="1" si="25">P40+IF(Crop="Alfalfa",G41,D41)</f>
        <v>1.6300000000000003</v>
      </c>
      <c r="Q41" s="15">
        <f t="shared" si="15"/>
        <v>1.96</v>
      </c>
      <c r="R41" s="15">
        <f t="shared" si="15"/>
        <v>0</v>
      </c>
      <c r="S41" s="15">
        <f t="shared" ca="1" si="14"/>
        <v>0.77</v>
      </c>
      <c r="T41" s="161"/>
      <c r="U41" s="251">
        <f t="shared" si="22"/>
        <v>0.5</v>
      </c>
      <c r="X41" s="161"/>
      <c r="Y41" s="161"/>
      <c r="Z41" s="161"/>
      <c r="AA41" s="161"/>
      <c r="AB41" s="161"/>
      <c r="AC41" s="161"/>
      <c r="AD41" s="161"/>
      <c r="AE41" s="161"/>
      <c r="AF41" s="161"/>
      <c r="AG41" s="161"/>
      <c r="AH41" s="161"/>
      <c r="AI41" s="161"/>
      <c r="AJ41" s="161"/>
      <c r="AK41" s="161"/>
      <c r="AL41" s="161"/>
      <c r="AM41" s="161"/>
      <c r="AN41" s="161"/>
      <c r="AO41" s="161"/>
      <c r="AP41" s="161"/>
      <c r="AQ41" s="161"/>
    </row>
    <row r="42" spans="1:16357" x14ac:dyDescent="0.2">
      <c r="A42" s="60">
        <f t="shared" si="11"/>
        <v>39967</v>
      </c>
      <c r="B42" s="36">
        <v>87.313999999999993</v>
      </c>
      <c r="C42" s="161">
        <f t="shared" si="16"/>
        <v>5</v>
      </c>
      <c r="D42" s="11">
        <f t="shared" ca="1" si="17"/>
        <v>0.13</v>
      </c>
      <c r="E42" s="93">
        <f t="shared" si="18"/>
        <v>2</v>
      </c>
      <c r="F42" s="94">
        <f t="shared" si="19"/>
        <v>1</v>
      </c>
      <c r="G42" s="15">
        <f t="shared" ca="1" si="7"/>
        <v>0.13</v>
      </c>
      <c r="H42" s="26">
        <v>0</v>
      </c>
      <c r="I42" s="26"/>
      <c r="J42" s="15">
        <f t="shared" ca="1" si="23"/>
        <v>0.62999999999999989</v>
      </c>
      <c r="K42" s="12">
        <f t="shared" ca="1" si="12"/>
        <v>0.14838492597577371</v>
      </c>
      <c r="L42" s="13"/>
      <c r="M42" s="15">
        <f t="shared" ca="1" si="24"/>
        <v>0</v>
      </c>
      <c r="N42" s="19">
        <f t="shared" si="20"/>
        <v>29.142857142857164</v>
      </c>
      <c r="O42" s="15">
        <f t="shared" si="21"/>
        <v>4.24571428571429</v>
      </c>
      <c r="P42" s="15">
        <f t="shared" ca="1" si="25"/>
        <v>1.7600000000000002</v>
      </c>
      <c r="Q42" s="15">
        <f t="shared" ref="Q42:R57" si="26">Q41+H42</f>
        <v>1.96</v>
      </c>
      <c r="R42" s="15">
        <f t="shared" si="26"/>
        <v>0</v>
      </c>
      <c r="S42" s="15">
        <f t="shared" ca="1" si="14"/>
        <v>0.77</v>
      </c>
      <c r="T42" s="161"/>
      <c r="U42" s="251">
        <f t="shared" si="22"/>
        <v>0.5</v>
      </c>
      <c r="X42" s="161"/>
      <c r="Y42" s="161"/>
      <c r="Z42" s="161"/>
      <c r="AA42" s="161"/>
      <c r="AB42" s="161"/>
      <c r="AC42" s="161"/>
      <c r="AD42" s="161"/>
      <c r="AE42" s="161"/>
      <c r="AF42" s="161"/>
      <c r="AG42" s="161"/>
      <c r="AH42" s="161"/>
      <c r="AI42" s="161"/>
      <c r="AJ42" s="161"/>
      <c r="AK42" s="161"/>
      <c r="AL42" s="161"/>
      <c r="AM42" s="161"/>
      <c r="AN42" s="161"/>
      <c r="AO42" s="161"/>
      <c r="AP42" s="161"/>
      <c r="AQ42" s="161"/>
    </row>
    <row r="43" spans="1:16357" x14ac:dyDescent="0.2">
      <c r="A43" s="60">
        <f t="shared" si="11"/>
        <v>39968</v>
      </c>
      <c r="B43" s="36">
        <v>82.652000000000001</v>
      </c>
      <c r="C43" s="161">
        <f t="shared" si="16"/>
        <v>5</v>
      </c>
      <c r="D43" s="11">
        <f t="shared" ca="1" si="17"/>
        <v>0.13</v>
      </c>
      <c r="E43" s="93">
        <f t="shared" si="18"/>
        <v>3</v>
      </c>
      <c r="F43" s="94">
        <f t="shared" si="19"/>
        <v>1</v>
      </c>
      <c r="G43" s="15">
        <f t="shared" ca="1" si="7"/>
        <v>0.13</v>
      </c>
      <c r="H43" s="26">
        <v>0.04</v>
      </c>
      <c r="I43" s="26"/>
      <c r="J43" s="15">
        <f t="shared" ca="1" si="23"/>
        <v>0.71999999999999986</v>
      </c>
      <c r="K43" s="12">
        <f t="shared" ca="1" si="12"/>
        <v>0.16427640156453693</v>
      </c>
      <c r="L43" s="13"/>
      <c r="M43" s="15">
        <f t="shared" ca="1" si="24"/>
        <v>0</v>
      </c>
      <c r="N43" s="19">
        <f t="shared" si="20"/>
        <v>29.904761904761926</v>
      </c>
      <c r="O43" s="15">
        <f t="shared" si="21"/>
        <v>4.3828571428571479</v>
      </c>
      <c r="P43" s="15">
        <f t="shared" ca="1" si="25"/>
        <v>1.8900000000000001</v>
      </c>
      <c r="Q43" s="15">
        <f t="shared" si="26"/>
        <v>2</v>
      </c>
      <c r="R43" s="15">
        <f t="shared" si="26"/>
        <v>0</v>
      </c>
      <c r="S43" s="15">
        <f t="shared" ca="1" si="14"/>
        <v>0.77</v>
      </c>
      <c r="T43" s="161"/>
      <c r="U43" s="251">
        <f t="shared" si="22"/>
        <v>0.5</v>
      </c>
      <c r="X43" s="161"/>
      <c r="Y43" s="161"/>
      <c r="Z43" s="161"/>
      <c r="AA43" s="161"/>
      <c r="AB43" s="161"/>
      <c r="AC43" s="161"/>
      <c r="AD43" s="161"/>
      <c r="AE43" s="161"/>
      <c r="AF43" s="161"/>
      <c r="AG43" s="161"/>
      <c r="AH43" s="161"/>
      <c r="AI43" s="161"/>
      <c r="AJ43" s="161"/>
      <c r="AK43" s="161"/>
      <c r="AL43" s="161"/>
      <c r="AM43" s="161"/>
      <c r="AN43" s="161"/>
    </row>
    <row r="44" spans="1:16357" x14ac:dyDescent="0.2">
      <c r="A44" s="60">
        <f t="shared" si="11"/>
        <v>39969</v>
      </c>
      <c r="B44" s="36">
        <v>77.504000000000005</v>
      </c>
      <c r="C44" s="161">
        <f t="shared" si="16"/>
        <v>6</v>
      </c>
      <c r="D44" s="11">
        <f t="shared" ca="1" si="17"/>
        <v>0.12</v>
      </c>
      <c r="E44" s="93">
        <f t="shared" si="18"/>
        <v>4</v>
      </c>
      <c r="F44" s="94">
        <f t="shared" si="19"/>
        <v>1</v>
      </c>
      <c r="G44" s="15">
        <f t="shared" ca="1" si="7"/>
        <v>0.12</v>
      </c>
      <c r="H44" s="26">
        <v>0.26</v>
      </c>
      <c r="I44" s="26"/>
      <c r="J44" s="15">
        <f t="shared" ca="1" si="23"/>
        <v>0.57999999999999985</v>
      </c>
      <c r="K44" s="12">
        <f t="shared" ca="1" si="12"/>
        <v>0.1283185840707963</v>
      </c>
      <c r="L44" s="13"/>
      <c r="M44" s="15">
        <f t="shared" ca="1" si="24"/>
        <v>0</v>
      </c>
      <c r="N44" s="19">
        <f t="shared" si="20"/>
        <v>30.666666666666689</v>
      </c>
      <c r="O44" s="15">
        <f t="shared" si="21"/>
        <v>4.5200000000000049</v>
      </c>
      <c r="P44" s="15">
        <f t="shared" ca="1" si="25"/>
        <v>2.0100000000000002</v>
      </c>
      <c r="Q44" s="15">
        <f t="shared" si="26"/>
        <v>2.2599999999999998</v>
      </c>
      <c r="R44" s="15">
        <f t="shared" si="26"/>
        <v>0</v>
      </c>
      <c r="S44" s="15">
        <f t="shared" ca="1" si="14"/>
        <v>0.77</v>
      </c>
      <c r="T44" s="161"/>
      <c r="U44" s="251">
        <f t="shared" si="22"/>
        <v>0.5</v>
      </c>
      <c r="X44" s="161"/>
      <c r="Y44" s="161"/>
      <c r="Z44" s="161"/>
      <c r="AA44" s="161"/>
      <c r="AB44" s="161"/>
      <c r="AC44" s="161"/>
      <c r="AD44" s="161"/>
      <c r="AE44" s="161"/>
      <c r="AF44" s="161"/>
      <c r="AG44" s="161"/>
      <c r="AH44" s="161"/>
      <c r="AI44" s="161"/>
      <c r="AJ44" s="161"/>
      <c r="AK44" s="161"/>
      <c r="AL44" s="161"/>
      <c r="AM44" s="161"/>
      <c r="AN44" s="161"/>
    </row>
    <row r="45" spans="1:16357" ht="13.5" customHeight="1" x14ac:dyDescent="0.2">
      <c r="A45" s="60">
        <f t="shared" si="11"/>
        <v>39970</v>
      </c>
      <c r="B45" s="36">
        <v>82.561999999999998</v>
      </c>
      <c r="C45" s="161">
        <f t="shared" si="16"/>
        <v>6</v>
      </c>
      <c r="D45" s="11">
        <f t="shared" ca="1" si="17"/>
        <v>0.15</v>
      </c>
      <c r="E45" s="93">
        <f t="shared" si="18"/>
        <v>5</v>
      </c>
      <c r="F45" s="94">
        <f t="shared" si="19"/>
        <v>1</v>
      </c>
      <c r="G45" s="15">
        <f t="shared" ca="1" si="7"/>
        <v>0.15</v>
      </c>
      <c r="H45" s="26">
        <v>0</v>
      </c>
      <c r="I45" s="26"/>
      <c r="J45" s="15">
        <f t="shared" si="23"/>
        <v>1.3971428571428586</v>
      </c>
      <c r="K45" s="12">
        <f t="shared" si="12"/>
        <v>0.3</v>
      </c>
      <c r="L45" s="13">
        <v>0.3</v>
      </c>
      <c r="M45" s="15">
        <f t="shared" ca="1" si="24"/>
        <v>0</v>
      </c>
      <c r="N45" s="19">
        <f t="shared" si="20"/>
        <v>31.428571428571452</v>
      </c>
      <c r="O45" s="15">
        <f t="shared" si="21"/>
        <v>4.6571428571428619</v>
      </c>
      <c r="P45" s="15">
        <f t="shared" ca="1" si="25"/>
        <v>2.16</v>
      </c>
      <c r="Q45" s="15">
        <f t="shared" si="26"/>
        <v>2.2599999999999998</v>
      </c>
      <c r="R45" s="15">
        <f t="shared" si="26"/>
        <v>0</v>
      </c>
      <c r="S45" s="15">
        <f t="shared" ca="1" si="14"/>
        <v>0.77</v>
      </c>
      <c r="U45" s="251">
        <f t="shared" si="22"/>
        <v>0.5</v>
      </c>
      <c r="X45" s="161"/>
      <c r="Y45" s="161"/>
      <c r="Z45" s="161"/>
      <c r="AA45" s="161"/>
      <c r="AB45" s="161"/>
      <c r="AC45" s="161"/>
      <c r="AD45" s="161"/>
      <c r="AE45" s="161"/>
      <c r="AF45" s="161"/>
      <c r="AG45" s="161"/>
      <c r="AH45" s="161"/>
      <c r="AI45" s="161"/>
      <c r="AJ45" s="161"/>
      <c r="AK45" s="161"/>
      <c r="AL45" s="161"/>
    </row>
    <row r="46" spans="1:16357" x14ac:dyDescent="0.2">
      <c r="A46" s="60">
        <f t="shared" si="11"/>
        <v>39971</v>
      </c>
      <c r="B46" s="36">
        <v>71</v>
      </c>
      <c r="C46" s="161">
        <f t="shared" si="16"/>
        <v>6</v>
      </c>
      <c r="D46" s="11">
        <f t="shared" ca="1" si="17"/>
        <v>0.12</v>
      </c>
      <c r="E46" s="93">
        <f t="shared" si="18"/>
        <v>6</v>
      </c>
      <c r="F46" s="94">
        <f t="shared" si="19"/>
        <v>1</v>
      </c>
      <c r="G46" s="15">
        <f t="shared" ca="1" si="7"/>
        <v>0.12</v>
      </c>
      <c r="H46" s="26"/>
      <c r="I46" s="26"/>
      <c r="J46" s="15">
        <f t="shared" ca="1" si="23"/>
        <v>1.5171428571428587</v>
      </c>
      <c r="K46" s="12">
        <f t="shared" ca="1" si="12"/>
        <v>0.31644815256257453</v>
      </c>
      <c r="L46" s="13"/>
      <c r="M46" s="15">
        <f t="shared" ca="1" si="24"/>
        <v>0</v>
      </c>
      <c r="N46" s="19">
        <f t="shared" si="20"/>
        <v>32.190476190476211</v>
      </c>
      <c r="O46" s="15">
        <f t="shared" si="21"/>
        <v>4.7942857142857189</v>
      </c>
      <c r="P46" s="15">
        <f t="shared" ca="1" si="25"/>
        <v>2.2800000000000002</v>
      </c>
      <c r="Q46" s="15">
        <f t="shared" si="26"/>
        <v>2.2599999999999998</v>
      </c>
      <c r="R46" s="15">
        <f t="shared" si="26"/>
        <v>0</v>
      </c>
      <c r="S46" s="15">
        <f t="shared" ca="1" si="14"/>
        <v>0.77</v>
      </c>
      <c r="U46" s="251">
        <f t="shared" si="22"/>
        <v>0.5</v>
      </c>
      <c r="X46" s="161"/>
      <c r="Y46" s="161"/>
      <c r="Z46" s="161"/>
      <c r="AA46" s="161"/>
      <c r="AB46" s="161"/>
      <c r="AC46" s="161"/>
      <c r="AD46" s="161"/>
      <c r="AE46" s="161"/>
      <c r="AF46" s="161"/>
      <c r="AG46" s="161"/>
      <c r="AH46" s="161"/>
      <c r="AI46" s="161"/>
      <c r="AJ46" s="161"/>
      <c r="AK46" s="161"/>
      <c r="AL46" s="161"/>
    </row>
    <row r="47" spans="1:16357" x14ac:dyDescent="0.2">
      <c r="A47" s="60">
        <f t="shared" si="11"/>
        <v>39972</v>
      </c>
      <c r="B47" s="36">
        <v>71</v>
      </c>
      <c r="C47" s="161">
        <f t="shared" si="16"/>
        <v>6</v>
      </c>
      <c r="D47" s="11">
        <f t="shared" ca="1" si="17"/>
        <v>0.12</v>
      </c>
      <c r="E47" s="93">
        <f t="shared" si="18"/>
        <v>7</v>
      </c>
      <c r="F47" s="94">
        <f t="shared" si="19"/>
        <v>1</v>
      </c>
      <c r="G47" s="15">
        <f t="shared" ca="1" si="7"/>
        <v>0.12</v>
      </c>
      <c r="H47" s="26"/>
      <c r="I47" s="26"/>
      <c r="J47" s="15">
        <f t="shared" ca="1" si="23"/>
        <v>1.6371428571428588</v>
      </c>
      <c r="K47" s="12">
        <f t="shared" ca="1" si="12"/>
        <v>0.33198146002317508</v>
      </c>
      <c r="L47" s="13"/>
      <c r="M47" s="15">
        <f t="shared" ca="1" si="24"/>
        <v>0</v>
      </c>
      <c r="N47" s="19">
        <f t="shared" si="20"/>
        <v>32.95238095238097</v>
      </c>
      <c r="O47" s="15">
        <f t="shared" si="21"/>
        <v>4.931428571428575</v>
      </c>
      <c r="P47" s="15">
        <f t="shared" ca="1" si="25"/>
        <v>2.4000000000000004</v>
      </c>
      <c r="Q47" s="15">
        <f t="shared" si="26"/>
        <v>2.2599999999999998</v>
      </c>
      <c r="R47" s="15">
        <f t="shared" si="26"/>
        <v>0</v>
      </c>
      <c r="S47" s="15">
        <f t="shared" ca="1" si="14"/>
        <v>0.77</v>
      </c>
      <c r="T47" s="161"/>
      <c r="U47" s="251">
        <f t="shared" si="22"/>
        <v>0.5</v>
      </c>
      <c r="X47" s="161"/>
      <c r="Y47" s="161"/>
      <c r="Z47" s="161"/>
      <c r="AA47" s="161"/>
      <c r="AB47" s="161"/>
      <c r="AC47" s="161"/>
      <c r="AD47" s="161"/>
      <c r="AE47" s="161"/>
      <c r="AF47" s="161"/>
      <c r="AG47" s="161"/>
      <c r="AH47" s="161"/>
      <c r="AI47" s="161"/>
      <c r="AJ47" s="161"/>
      <c r="AK47" s="161"/>
      <c r="AL47" s="161"/>
      <c r="AM47" s="161"/>
      <c r="AN47" s="161"/>
    </row>
    <row r="48" spans="1:16357" ht="12.75" customHeight="1" x14ac:dyDescent="0.2">
      <c r="A48" s="60">
        <f t="shared" si="11"/>
        <v>39973</v>
      </c>
      <c r="B48" s="36">
        <v>72</v>
      </c>
      <c r="C48" s="161">
        <f t="shared" si="16"/>
        <v>6</v>
      </c>
      <c r="D48" s="11">
        <f t="shared" ca="1" si="17"/>
        <v>0.12</v>
      </c>
      <c r="E48" s="93">
        <f t="shared" si="18"/>
        <v>8</v>
      </c>
      <c r="F48" s="94">
        <f t="shared" si="19"/>
        <v>1</v>
      </c>
      <c r="G48" s="15">
        <f t="shared" ca="1" si="7"/>
        <v>0.12</v>
      </c>
      <c r="H48" s="26"/>
      <c r="I48" s="26"/>
      <c r="J48" s="15">
        <f t="shared" ca="1" si="23"/>
        <v>1.7571428571428589</v>
      </c>
      <c r="K48" s="12">
        <f t="shared" ca="1" si="12"/>
        <v>0.34667418263810607</v>
      </c>
      <c r="L48" s="13"/>
      <c r="M48" s="15">
        <f t="shared" ca="1" si="24"/>
        <v>0</v>
      </c>
      <c r="N48" s="19">
        <f t="shared" si="20"/>
        <v>33.71428571428573</v>
      </c>
      <c r="O48" s="15">
        <f t="shared" si="21"/>
        <v>5.0685714285714321</v>
      </c>
      <c r="P48" s="15">
        <f t="shared" ca="1" si="25"/>
        <v>2.5200000000000005</v>
      </c>
      <c r="Q48" s="15">
        <f t="shared" si="26"/>
        <v>2.2599999999999998</v>
      </c>
      <c r="R48" s="15">
        <f t="shared" si="26"/>
        <v>0</v>
      </c>
      <c r="S48" s="15">
        <f t="shared" ca="1" si="14"/>
        <v>0.77</v>
      </c>
      <c r="U48" s="251">
        <f t="shared" si="22"/>
        <v>0.5</v>
      </c>
      <c r="X48" s="161"/>
      <c r="Y48" s="161"/>
      <c r="Z48" s="161"/>
      <c r="AA48" s="161"/>
      <c r="AB48" s="161"/>
      <c r="AC48" s="161"/>
      <c r="AD48" s="161"/>
      <c r="AE48" s="161"/>
      <c r="AF48" s="161"/>
      <c r="AG48" s="161"/>
      <c r="AH48" s="161"/>
      <c r="AI48" s="161"/>
      <c r="AJ48" s="161"/>
      <c r="AK48" s="161"/>
      <c r="AL48" s="161"/>
    </row>
    <row r="49" spans="1:16357" ht="13.5" customHeight="1" x14ac:dyDescent="0.2">
      <c r="A49" s="60">
        <f t="shared" si="11"/>
        <v>39974</v>
      </c>
      <c r="B49" s="36">
        <v>72</v>
      </c>
      <c r="C49" s="161">
        <f t="shared" si="16"/>
        <v>6</v>
      </c>
      <c r="D49" s="11">
        <f t="shared" ca="1" si="17"/>
        <v>0.12</v>
      </c>
      <c r="E49" s="93">
        <f t="shared" si="18"/>
        <v>9</v>
      </c>
      <c r="F49" s="94">
        <f t="shared" si="19"/>
        <v>1</v>
      </c>
      <c r="G49" s="15">
        <f t="shared" ca="1" si="7"/>
        <v>0.12</v>
      </c>
      <c r="H49" s="26"/>
      <c r="I49" s="26"/>
      <c r="J49" s="15">
        <f t="shared" ca="1" si="23"/>
        <v>1.877142857142859</v>
      </c>
      <c r="K49" s="12">
        <f t="shared" ca="1" si="12"/>
        <v>0.36059275521405065</v>
      </c>
      <c r="L49" s="13"/>
      <c r="M49" s="15">
        <f t="shared" ca="1" si="24"/>
        <v>0</v>
      </c>
      <c r="N49" s="19">
        <f t="shared" si="20"/>
        <v>34.476190476190489</v>
      </c>
      <c r="O49" s="15">
        <f t="shared" si="21"/>
        <v>5.2057142857142882</v>
      </c>
      <c r="P49" s="15">
        <f t="shared" ca="1" si="25"/>
        <v>2.6400000000000006</v>
      </c>
      <c r="Q49" s="15">
        <f t="shared" si="26"/>
        <v>2.2599999999999998</v>
      </c>
      <c r="R49" s="15">
        <f t="shared" si="26"/>
        <v>0</v>
      </c>
      <c r="S49" s="15">
        <f t="shared" ca="1" si="14"/>
        <v>0.77</v>
      </c>
      <c r="U49" s="251">
        <f t="shared" si="22"/>
        <v>0.5</v>
      </c>
      <c r="Y49" s="161"/>
      <c r="Z49" s="161"/>
      <c r="AA49" s="161"/>
      <c r="AB49" s="161"/>
      <c r="AC49" s="161"/>
      <c r="AD49" s="161"/>
      <c r="AE49" s="161"/>
      <c r="AF49" s="161"/>
      <c r="AG49" s="161"/>
      <c r="AH49" s="161"/>
      <c r="AI49" s="161"/>
      <c r="AJ49" s="161"/>
      <c r="AK49" s="161"/>
      <c r="AL49" s="161"/>
    </row>
    <row r="50" spans="1:16357" ht="13.5" thickBot="1" x14ac:dyDescent="0.25">
      <c r="A50" s="60">
        <f t="shared" si="11"/>
        <v>39975</v>
      </c>
      <c r="B50" s="36">
        <v>72</v>
      </c>
      <c r="C50" s="161">
        <f t="shared" si="16"/>
        <v>6</v>
      </c>
      <c r="D50" s="11">
        <f t="shared" ca="1" si="17"/>
        <v>0.12</v>
      </c>
      <c r="E50" s="93">
        <f t="shared" si="18"/>
        <v>10</v>
      </c>
      <c r="F50" s="94">
        <f t="shared" si="19"/>
        <v>1</v>
      </c>
      <c r="G50" s="15">
        <f t="shared" ca="1" si="7"/>
        <v>0.12</v>
      </c>
      <c r="H50" s="26"/>
      <c r="I50" s="26"/>
      <c r="J50" s="15">
        <f t="shared" ca="1" si="23"/>
        <v>1.9971428571428591</v>
      </c>
      <c r="K50" s="12">
        <f t="shared" ca="1" si="12"/>
        <v>0.37379679144385047</v>
      </c>
      <c r="L50" s="13"/>
      <c r="M50" s="15">
        <f t="shared" ca="1" si="24"/>
        <v>0</v>
      </c>
      <c r="N50" s="19">
        <f t="shared" si="20"/>
        <v>35.238095238095248</v>
      </c>
      <c r="O50" s="15">
        <f t="shared" si="21"/>
        <v>5.3428571428571452</v>
      </c>
      <c r="P50" s="15">
        <f t="shared" ca="1" si="25"/>
        <v>2.7600000000000007</v>
      </c>
      <c r="Q50" s="15">
        <f t="shared" si="26"/>
        <v>2.2599999999999998</v>
      </c>
      <c r="R50" s="15">
        <f t="shared" si="26"/>
        <v>0</v>
      </c>
      <c r="S50" s="15">
        <f t="shared" ca="1" si="14"/>
        <v>0.77</v>
      </c>
      <c r="U50" s="251">
        <f t="shared" si="22"/>
        <v>0.5</v>
      </c>
      <c r="Y50" s="161"/>
      <c r="Z50" s="161"/>
      <c r="AA50" s="161"/>
      <c r="AB50" s="161"/>
      <c r="AC50" s="161"/>
      <c r="AD50" s="161"/>
      <c r="AE50" s="161"/>
      <c r="AF50" s="161"/>
      <c r="AG50" s="161"/>
      <c r="AH50" s="161"/>
      <c r="AI50" s="161"/>
      <c r="AJ50" s="161"/>
      <c r="AK50" s="161"/>
      <c r="AL50" s="161"/>
    </row>
    <row r="51" spans="1:16357" s="76" customFormat="1" ht="14.25" thickTop="1" thickBot="1" x14ac:dyDescent="0.25">
      <c r="A51" s="60">
        <f t="shared" si="11"/>
        <v>39976</v>
      </c>
      <c r="B51" s="36">
        <v>72</v>
      </c>
      <c r="C51" s="161">
        <f t="shared" si="16"/>
        <v>7</v>
      </c>
      <c r="D51" s="11">
        <f t="shared" ca="1" si="17"/>
        <v>0.15</v>
      </c>
      <c r="E51" s="93">
        <f t="shared" si="18"/>
        <v>11</v>
      </c>
      <c r="F51" s="94">
        <f t="shared" si="19"/>
        <v>1</v>
      </c>
      <c r="G51" s="15">
        <f t="shared" ca="1" si="7"/>
        <v>0.15</v>
      </c>
      <c r="H51" s="26"/>
      <c r="I51" s="26"/>
      <c r="J51" s="15">
        <f t="shared" ca="1" si="23"/>
        <v>2.147142857142859</v>
      </c>
      <c r="K51" s="12">
        <f t="shared" ca="1" si="12"/>
        <v>0.3918143899895728</v>
      </c>
      <c r="L51" s="13"/>
      <c r="M51" s="15">
        <f t="shared" ca="1" si="24"/>
        <v>0</v>
      </c>
      <c r="N51" s="19">
        <f t="shared" si="20"/>
        <v>36</v>
      </c>
      <c r="O51" s="15">
        <f t="shared" si="21"/>
        <v>5.48</v>
      </c>
      <c r="P51" s="15">
        <f t="shared" ca="1" si="25"/>
        <v>2.9100000000000006</v>
      </c>
      <c r="Q51" s="15">
        <f t="shared" si="26"/>
        <v>2.2599999999999998</v>
      </c>
      <c r="R51" s="15">
        <f t="shared" si="26"/>
        <v>0</v>
      </c>
      <c r="S51" s="15">
        <f t="shared" ca="1" si="14"/>
        <v>0.77</v>
      </c>
      <c r="T51"/>
      <c r="U51" s="251">
        <f t="shared" si="22"/>
        <v>0.5</v>
      </c>
      <c r="V51"/>
      <c r="W51"/>
      <c r="X51"/>
      <c r="Y51" s="161"/>
      <c r="Z51" s="161"/>
      <c r="AA51" s="161"/>
      <c r="AB51" s="161"/>
      <c r="AC51" s="161"/>
      <c r="AD51" s="161"/>
      <c r="AE51" s="161"/>
      <c r="AF51" s="161"/>
      <c r="AG51" s="161"/>
      <c r="AH51" s="16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row>
    <row r="52" spans="1:16357" ht="13.5" thickTop="1" x14ac:dyDescent="0.2">
      <c r="A52" s="60">
        <f t="shared" si="11"/>
        <v>39977</v>
      </c>
      <c r="B52" s="36">
        <v>73</v>
      </c>
      <c r="C52" s="161">
        <f t="shared" si="16"/>
        <v>7</v>
      </c>
      <c r="D52" s="11">
        <f t="shared" ca="1" si="17"/>
        <v>0.15</v>
      </c>
      <c r="E52" s="93">
        <f t="shared" si="18"/>
        <v>12</v>
      </c>
      <c r="F52" s="94">
        <f t="shared" si="19"/>
        <v>1</v>
      </c>
      <c r="G52" s="15">
        <f t="shared" ca="1" si="7"/>
        <v>0.15</v>
      </c>
      <c r="H52" s="26"/>
      <c r="I52" s="26"/>
      <c r="J52" s="15">
        <f t="shared" ca="1" si="23"/>
        <v>2.2971428571428589</v>
      </c>
      <c r="K52" s="12">
        <f t="shared" ca="1" si="12"/>
        <v>0.41918665276329542</v>
      </c>
      <c r="L52" s="13"/>
      <c r="M52" s="15">
        <f t="shared" ca="1" si="24"/>
        <v>0</v>
      </c>
      <c r="N52" s="19">
        <f t="shared" si="20"/>
        <v>36</v>
      </c>
      <c r="O52" s="15">
        <f t="shared" si="21"/>
        <v>5.48</v>
      </c>
      <c r="P52" s="15">
        <f t="shared" ca="1" si="25"/>
        <v>3.0600000000000005</v>
      </c>
      <c r="Q52" s="15">
        <f t="shared" si="26"/>
        <v>2.2599999999999998</v>
      </c>
      <c r="R52" s="15">
        <f t="shared" si="26"/>
        <v>0</v>
      </c>
      <c r="S52" s="15">
        <f t="shared" ca="1" si="14"/>
        <v>0.77</v>
      </c>
      <c r="U52" s="251">
        <f t="shared" si="22"/>
        <v>0.5</v>
      </c>
      <c r="Y52" s="161"/>
      <c r="Z52" s="161"/>
      <c r="AA52" s="161"/>
      <c r="AB52" s="161"/>
      <c r="AC52" s="161"/>
      <c r="AD52" s="161"/>
      <c r="AE52" s="161"/>
      <c r="AF52" s="161"/>
      <c r="AG52" s="161"/>
      <c r="AH52" s="161"/>
      <c r="AI52" s="161"/>
      <c r="AJ52" s="161"/>
      <c r="AK52" s="161"/>
      <c r="AL52" s="161"/>
    </row>
    <row r="53" spans="1:16357" x14ac:dyDescent="0.2">
      <c r="A53" s="60">
        <f t="shared" si="11"/>
        <v>39978</v>
      </c>
      <c r="B53" s="36">
        <v>80</v>
      </c>
      <c r="C53" s="161">
        <f t="shared" si="16"/>
        <v>7</v>
      </c>
      <c r="D53" s="11">
        <f t="shared" ca="1" si="17"/>
        <v>0.18</v>
      </c>
      <c r="E53" s="93">
        <f t="shared" si="18"/>
        <v>13</v>
      </c>
      <c r="F53" s="94">
        <f t="shared" si="19"/>
        <v>1</v>
      </c>
      <c r="G53" s="15">
        <f t="shared" ca="1" si="7"/>
        <v>0.18</v>
      </c>
      <c r="H53" s="26"/>
      <c r="I53" s="26"/>
      <c r="J53" s="15">
        <f t="shared" ca="1" si="23"/>
        <v>2.4771428571428591</v>
      </c>
      <c r="K53" s="12">
        <f t="shared" ca="1" si="12"/>
        <v>0.45203336809176259</v>
      </c>
      <c r="L53" s="13"/>
      <c r="M53" s="15">
        <f t="shared" ca="1" si="24"/>
        <v>0</v>
      </c>
      <c r="N53" s="19">
        <f t="shared" si="20"/>
        <v>36</v>
      </c>
      <c r="O53" s="15">
        <f t="shared" si="21"/>
        <v>5.48</v>
      </c>
      <c r="P53" s="15">
        <f t="shared" ca="1" si="25"/>
        <v>3.2400000000000007</v>
      </c>
      <c r="Q53" s="15">
        <f t="shared" si="26"/>
        <v>2.2599999999999998</v>
      </c>
      <c r="R53" s="15">
        <f t="shared" si="26"/>
        <v>0</v>
      </c>
      <c r="S53" s="15">
        <f t="shared" ca="1" si="14"/>
        <v>0.77</v>
      </c>
      <c r="U53" s="251">
        <f t="shared" si="22"/>
        <v>0.5</v>
      </c>
      <c r="Y53" s="161"/>
      <c r="Z53" s="161"/>
      <c r="AA53" s="161"/>
      <c r="AB53" s="161"/>
      <c r="AC53" s="161"/>
      <c r="AD53" s="161"/>
      <c r="AE53" s="161"/>
      <c r="AF53" s="161"/>
      <c r="AG53" s="161"/>
      <c r="AH53" s="161"/>
      <c r="AI53" s="161"/>
      <c r="AJ53" s="161"/>
      <c r="AK53" s="161"/>
      <c r="AL53" s="161"/>
    </row>
    <row r="54" spans="1:16357" x14ac:dyDescent="0.2">
      <c r="A54" s="60">
        <f t="shared" si="11"/>
        <v>39979</v>
      </c>
      <c r="B54" s="36">
        <v>80</v>
      </c>
      <c r="C54" s="161">
        <f t="shared" si="16"/>
        <v>7</v>
      </c>
      <c r="D54" s="11">
        <f t="shared" ca="1" si="17"/>
        <v>0.18</v>
      </c>
      <c r="E54" s="93">
        <f t="shared" si="18"/>
        <v>14</v>
      </c>
      <c r="F54" s="94">
        <f t="shared" si="19"/>
        <v>1</v>
      </c>
      <c r="G54" s="15">
        <f t="shared" ca="1" si="7"/>
        <v>0.18</v>
      </c>
      <c r="H54" s="26"/>
      <c r="I54" s="26">
        <v>1.25</v>
      </c>
      <c r="J54" s="15">
        <f t="shared" ca="1" si="23"/>
        <v>1.4071428571428592</v>
      </c>
      <c r="K54" s="12">
        <f t="shared" ca="1" si="12"/>
        <v>0.25677789363920789</v>
      </c>
      <c r="L54" s="13"/>
      <c r="M54" s="15">
        <f t="shared" ca="1" si="24"/>
        <v>0</v>
      </c>
      <c r="N54" s="19">
        <f t="shared" si="20"/>
        <v>36</v>
      </c>
      <c r="O54" s="15">
        <f t="shared" si="21"/>
        <v>5.48</v>
      </c>
      <c r="P54" s="15">
        <f t="shared" ca="1" si="25"/>
        <v>3.4200000000000008</v>
      </c>
      <c r="Q54" s="15">
        <f t="shared" si="26"/>
        <v>2.2599999999999998</v>
      </c>
      <c r="R54" s="15">
        <f t="shared" si="26"/>
        <v>1.25</v>
      </c>
      <c r="S54" s="15">
        <f t="shared" ca="1" si="14"/>
        <v>0.77</v>
      </c>
      <c r="U54" s="251">
        <f t="shared" si="22"/>
        <v>0.5</v>
      </c>
      <c r="X54" s="161"/>
      <c r="Y54" s="161"/>
      <c r="Z54" s="161"/>
      <c r="AA54" s="161"/>
      <c r="AB54" s="161"/>
      <c r="AC54" s="161"/>
      <c r="AD54" s="161"/>
      <c r="AE54" s="161"/>
      <c r="AF54" s="161"/>
      <c r="AG54" s="161"/>
      <c r="AH54" s="161"/>
      <c r="AI54" s="161"/>
      <c r="AJ54" s="161"/>
      <c r="AK54" s="161"/>
      <c r="AL54" s="161"/>
    </row>
    <row r="55" spans="1:16357" x14ac:dyDescent="0.2">
      <c r="A55" s="60">
        <f t="shared" si="11"/>
        <v>39980</v>
      </c>
      <c r="B55" s="36">
        <v>80</v>
      </c>
      <c r="C55" s="161">
        <f t="shared" si="16"/>
        <v>7</v>
      </c>
      <c r="D55" s="11">
        <f t="shared" ca="1" si="17"/>
        <v>0.18</v>
      </c>
      <c r="E55" s="93">
        <f t="shared" si="18"/>
        <v>15</v>
      </c>
      <c r="F55" s="94">
        <f t="shared" si="19"/>
        <v>1</v>
      </c>
      <c r="G55" s="15">
        <f t="shared" ca="1" si="7"/>
        <v>0.18</v>
      </c>
      <c r="H55" s="26"/>
      <c r="I55" s="26"/>
      <c r="J55" s="15">
        <f t="shared" ca="1" si="23"/>
        <v>1.5871428571428592</v>
      </c>
      <c r="K55" s="12">
        <f t="shared" ca="1" si="12"/>
        <v>0.289624608967675</v>
      </c>
      <c r="L55" s="13"/>
      <c r="M55" s="15">
        <f t="shared" ca="1" si="24"/>
        <v>0</v>
      </c>
      <c r="N55" s="19">
        <f t="shared" si="20"/>
        <v>36</v>
      </c>
      <c r="O55" s="15">
        <f t="shared" si="21"/>
        <v>5.48</v>
      </c>
      <c r="P55" s="15">
        <f t="shared" ca="1" si="25"/>
        <v>3.600000000000001</v>
      </c>
      <c r="Q55" s="15">
        <f t="shared" si="26"/>
        <v>2.2599999999999998</v>
      </c>
      <c r="R55" s="15">
        <f t="shared" si="26"/>
        <v>1.25</v>
      </c>
      <c r="S55" s="15">
        <f t="shared" ca="1" si="14"/>
        <v>0.77</v>
      </c>
      <c r="U55" s="251">
        <f t="shared" si="22"/>
        <v>0.5</v>
      </c>
      <c r="X55" s="161"/>
      <c r="Y55" s="161"/>
      <c r="Z55" s="161"/>
      <c r="AA55" s="161"/>
      <c r="AB55" s="161"/>
      <c r="AC55" s="161"/>
      <c r="AD55" s="161"/>
      <c r="AE55" s="161"/>
      <c r="AF55" s="161"/>
      <c r="AG55" s="161"/>
      <c r="AH55" s="161"/>
      <c r="AI55" s="161"/>
      <c r="AJ55" s="161"/>
      <c r="AK55" s="161"/>
      <c r="AL55" s="161"/>
    </row>
    <row r="56" spans="1:16357" x14ac:dyDescent="0.2">
      <c r="A56" s="60">
        <f t="shared" si="11"/>
        <v>39981</v>
      </c>
      <c r="B56" s="36">
        <v>81</v>
      </c>
      <c r="C56" s="161">
        <f t="shared" si="16"/>
        <v>7</v>
      </c>
      <c r="D56" s="11">
        <f t="shared" ca="1" si="17"/>
        <v>0.18</v>
      </c>
      <c r="E56" s="93">
        <f t="shared" si="18"/>
        <v>16</v>
      </c>
      <c r="F56" s="94">
        <f t="shared" si="19"/>
        <v>1</v>
      </c>
      <c r="G56" s="15">
        <f t="shared" ca="1" si="7"/>
        <v>0.18</v>
      </c>
      <c r="H56" s="26"/>
      <c r="I56" s="26"/>
      <c r="J56" s="15">
        <f t="shared" ca="1" si="23"/>
        <v>1.7671428571428591</v>
      </c>
      <c r="K56" s="12">
        <f t="shared" ca="1" si="12"/>
        <v>0.32247132429614217</v>
      </c>
      <c r="L56" s="13"/>
      <c r="M56" s="15">
        <f t="shared" ca="1" si="24"/>
        <v>0</v>
      </c>
      <c r="N56" s="19">
        <f t="shared" si="20"/>
        <v>36</v>
      </c>
      <c r="O56" s="15">
        <f t="shared" si="21"/>
        <v>5.48</v>
      </c>
      <c r="P56" s="15">
        <f t="shared" ca="1" si="25"/>
        <v>3.7800000000000011</v>
      </c>
      <c r="Q56" s="15">
        <f t="shared" si="26"/>
        <v>2.2599999999999998</v>
      </c>
      <c r="R56" s="15">
        <f t="shared" si="26"/>
        <v>1.25</v>
      </c>
      <c r="S56" s="15">
        <f t="shared" ca="1" si="14"/>
        <v>0.77</v>
      </c>
      <c r="T56" s="35"/>
      <c r="U56" s="251">
        <f t="shared" si="22"/>
        <v>0.5</v>
      </c>
      <c r="X56" s="161"/>
      <c r="Y56" s="161"/>
      <c r="Z56" s="161"/>
      <c r="AA56" s="161"/>
      <c r="AB56" s="161"/>
      <c r="AC56" s="161"/>
      <c r="AD56" s="161"/>
      <c r="AE56" s="161"/>
      <c r="AF56" s="161"/>
      <c r="AG56" s="161"/>
      <c r="AH56" s="161"/>
      <c r="AI56" s="161"/>
      <c r="AJ56" s="161"/>
      <c r="AK56" s="161"/>
      <c r="AL56" s="161"/>
      <c r="AM56" s="161"/>
      <c r="AN56" s="161"/>
    </row>
    <row r="57" spans="1:16357" x14ac:dyDescent="0.2">
      <c r="A57" s="60">
        <f t="shared" si="11"/>
        <v>39982</v>
      </c>
      <c r="B57" s="36">
        <v>78</v>
      </c>
      <c r="C57" s="161">
        <f t="shared" si="16"/>
        <v>7</v>
      </c>
      <c r="D57" s="11">
        <f t="shared" ca="1" si="17"/>
        <v>0.15</v>
      </c>
      <c r="E57" s="93">
        <f t="shared" si="18"/>
        <v>17</v>
      </c>
      <c r="F57" s="94">
        <f t="shared" si="19"/>
        <v>1</v>
      </c>
      <c r="G57" s="15">
        <f t="shared" ca="1" si="7"/>
        <v>0.15</v>
      </c>
      <c r="H57" s="26"/>
      <c r="I57" s="26"/>
      <c r="J57" s="15">
        <f t="shared" ca="1" si="23"/>
        <v>1.917142857142859</v>
      </c>
      <c r="K57" s="12">
        <f t="shared" ca="1" si="12"/>
        <v>0.34984358706986474</v>
      </c>
      <c r="L57" s="13"/>
      <c r="M57" s="15">
        <f t="shared" ca="1" si="24"/>
        <v>0</v>
      </c>
      <c r="N57" s="19">
        <f t="shared" si="20"/>
        <v>36</v>
      </c>
      <c r="O57" s="15">
        <f t="shared" si="21"/>
        <v>5.48</v>
      </c>
      <c r="P57" s="15">
        <f t="shared" ca="1" si="25"/>
        <v>3.930000000000001</v>
      </c>
      <c r="Q57" s="15">
        <f t="shared" si="26"/>
        <v>2.2599999999999998</v>
      </c>
      <c r="R57" s="15">
        <f t="shared" si="26"/>
        <v>1.25</v>
      </c>
      <c r="S57" s="15">
        <f t="shared" ca="1" si="14"/>
        <v>0.77</v>
      </c>
      <c r="T57" s="161"/>
      <c r="U57" s="251">
        <f t="shared" si="22"/>
        <v>0.5</v>
      </c>
      <c r="X57" s="161"/>
      <c r="Y57" s="161"/>
      <c r="Z57" s="161"/>
      <c r="AA57" s="161"/>
      <c r="AB57" s="161"/>
      <c r="AC57" s="161"/>
      <c r="AD57" s="161"/>
      <c r="AE57" s="161"/>
      <c r="AF57" s="161"/>
      <c r="AG57" s="161"/>
      <c r="AH57" s="161"/>
      <c r="AI57" s="161"/>
      <c r="AJ57" s="161"/>
      <c r="AK57" s="161"/>
      <c r="AL57" s="161"/>
      <c r="AM57" s="161"/>
      <c r="AN57" s="161"/>
    </row>
    <row r="58" spans="1:16357" x14ac:dyDescent="0.2">
      <c r="A58" s="60">
        <f t="shared" si="11"/>
        <v>39983</v>
      </c>
      <c r="B58" s="36">
        <v>71</v>
      </c>
      <c r="C58" s="161">
        <f t="shared" si="16"/>
        <v>8</v>
      </c>
      <c r="D58" s="11">
        <f t="shared" ca="1" si="17"/>
        <v>0.16</v>
      </c>
      <c r="E58" s="93">
        <f t="shared" si="18"/>
        <v>18</v>
      </c>
      <c r="F58" s="94">
        <f t="shared" si="19"/>
        <v>1</v>
      </c>
      <c r="G58" s="15">
        <f t="shared" ca="1" si="7"/>
        <v>0.16</v>
      </c>
      <c r="H58" s="26"/>
      <c r="I58" s="26"/>
      <c r="J58" s="15">
        <f t="shared" ca="1" si="23"/>
        <v>2.0771428571428592</v>
      </c>
      <c r="K58" s="12">
        <f t="shared" ca="1" si="12"/>
        <v>0.37904066736183556</v>
      </c>
      <c r="L58" s="13"/>
      <c r="M58" s="15">
        <f t="shared" ca="1" si="24"/>
        <v>0</v>
      </c>
      <c r="N58" s="19">
        <f t="shared" si="20"/>
        <v>36</v>
      </c>
      <c r="O58" s="15">
        <f t="shared" si="21"/>
        <v>5.48</v>
      </c>
      <c r="P58" s="15">
        <f t="shared" ca="1" si="25"/>
        <v>4.0900000000000007</v>
      </c>
      <c r="Q58" s="15">
        <f t="shared" ref="Q58:R73" si="27">Q57+H58</f>
        <v>2.2599999999999998</v>
      </c>
      <c r="R58" s="15">
        <f t="shared" si="27"/>
        <v>1.25</v>
      </c>
      <c r="S58" s="15">
        <f t="shared" ca="1" si="14"/>
        <v>0.77</v>
      </c>
      <c r="U58" s="251">
        <f t="shared" si="22"/>
        <v>0.5</v>
      </c>
      <c r="X58" s="161"/>
      <c r="Y58" s="161"/>
      <c r="Z58" s="161"/>
      <c r="AA58" s="161"/>
      <c r="AB58" s="161"/>
      <c r="AC58" s="161"/>
      <c r="AD58" s="161"/>
      <c r="AE58" s="161"/>
      <c r="AF58" s="161"/>
      <c r="AG58" s="161"/>
      <c r="AH58" s="161"/>
      <c r="AI58" s="161"/>
      <c r="AJ58" s="161"/>
      <c r="AK58" s="161"/>
      <c r="AL58" s="161"/>
    </row>
    <row r="59" spans="1:16357" x14ac:dyDescent="0.2">
      <c r="A59" s="60">
        <f t="shared" si="11"/>
        <v>39984</v>
      </c>
      <c r="B59" s="36">
        <v>72</v>
      </c>
      <c r="C59" s="161">
        <f t="shared" si="16"/>
        <v>8</v>
      </c>
      <c r="D59" s="11">
        <f t="shared" ca="1" si="17"/>
        <v>0.16</v>
      </c>
      <c r="E59" s="93">
        <f t="shared" si="18"/>
        <v>19</v>
      </c>
      <c r="F59" s="94">
        <f t="shared" si="19"/>
        <v>1</v>
      </c>
      <c r="G59" s="15">
        <f t="shared" ca="1" si="7"/>
        <v>0.16</v>
      </c>
      <c r="H59" s="26"/>
      <c r="I59" s="26"/>
      <c r="J59" s="15">
        <f t="shared" ca="1" si="23"/>
        <v>2.2371428571428593</v>
      </c>
      <c r="K59" s="12">
        <f t="shared" ca="1" si="12"/>
        <v>0.40823774765380644</v>
      </c>
      <c r="L59" s="13"/>
      <c r="M59" s="15">
        <f t="shared" ca="1" si="24"/>
        <v>0</v>
      </c>
      <c r="N59" s="19">
        <f t="shared" si="20"/>
        <v>36</v>
      </c>
      <c r="O59" s="15">
        <f t="shared" si="21"/>
        <v>5.48</v>
      </c>
      <c r="P59" s="15">
        <f t="shared" ca="1" si="25"/>
        <v>4.2500000000000009</v>
      </c>
      <c r="Q59" s="15">
        <f t="shared" si="27"/>
        <v>2.2599999999999998</v>
      </c>
      <c r="R59" s="15">
        <f t="shared" si="27"/>
        <v>1.25</v>
      </c>
      <c r="S59" s="15">
        <f t="shared" ca="1" si="14"/>
        <v>0.77</v>
      </c>
      <c r="T59" s="161"/>
      <c r="U59" s="251">
        <f t="shared" si="22"/>
        <v>0.5</v>
      </c>
      <c r="X59" s="161"/>
      <c r="Y59" s="161"/>
      <c r="Z59" s="161"/>
      <c r="AA59" s="161"/>
      <c r="AB59" s="161"/>
      <c r="AC59" s="161"/>
      <c r="AD59" s="161"/>
      <c r="AE59" s="161"/>
      <c r="AF59" s="161"/>
      <c r="AG59" s="161"/>
      <c r="AH59" s="161"/>
      <c r="AI59" s="161"/>
      <c r="AJ59" s="161"/>
      <c r="AK59" s="161"/>
      <c r="AL59" s="161"/>
      <c r="AM59" s="161"/>
      <c r="AN59" s="161"/>
    </row>
    <row r="60" spans="1:16357" x14ac:dyDescent="0.2">
      <c r="A60" s="60">
        <f t="shared" si="11"/>
        <v>39985</v>
      </c>
      <c r="B60" s="36">
        <v>73</v>
      </c>
      <c r="C60" s="161">
        <f t="shared" si="16"/>
        <v>8</v>
      </c>
      <c r="D60" s="11">
        <f t="shared" ca="1" si="17"/>
        <v>0.16</v>
      </c>
      <c r="E60" s="93">
        <f t="shared" si="18"/>
        <v>20</v>
      </c>
      <c r="F60" s="94">
        <f t="shared" si="19"/>
        <v>1</v>
      </c>
      <c r="G60" s="15">
        <f t="shared" ca="1" si="7"/>
        <v>0.16</v>
      </c>
      <c r="H60" s="26"/>
      <c r="I60" s="26">
        <v>1.25</v>
      </c>
      <c r="J60" s="15">
        <f t="shared" ca="1" si="23"/>
        <v>1.1471428571428595</v>
      </c>
      <c r="K60" s="12">
        <f t="shared" ca="1" si="12"/>
        <v>0.20933263816475536</v>
      </c>
      <c r="L60" s="13"/>
      <c r="M60" s="15">
        <f t="shared" ca="1" si="24"/>
        <v>0</v>
      </c>
      <c r="N60" s="19">
        <f t="shared" si="20"/>
        <v>36</v>
      </c>
      <c r="O60" s="15">
        <f t="shared" si="21"/>
        <v>5.48</v>
      </c>
      <c r="P60" s="15">
        <f t="shared" ca="1" si="25"/>
        <v>4.410000000000001</v>
      </c>
      <c r="Q60" s="15">
        <f t="shared" si="27"/>
        <v>2.2599999999999998</v>
      </c>
      <c r="R60" s="15">
        <f t="shared" si="27"/>
        <v>2.5</v>
      </c>
      <c r="S60" s="15">
        <f t="shared" ca="1" si="14"/>
        <v>0.77</v>
      </c>
      <c r="U60" s="251">
        <f t="shared" si="22"/>
        <v>0.5</v>
      </c>
      <c r="X60" s="161"/>
      <c r="Y60" s="161"/>
      <c r="Z60" s="161"/>
      <c r="AA60" s="161"/>
      <c r="AB60" s="161"/>
      <c r="AC60" s="161"/>
      <c r="AD60" s="161"/>
      <c r="AE60" s="161"/>
      <c r="AF60" s="161"/>
      <c r="AG60" s="161"/>
      <c r="AH60" s="161"/>
      <c r="AI60" s="161"/>
      <c r="AJ60" s="161"/>
      <c r="AK60" s="161"/>
      <c r="AL60" s="161"/>
    </row>
    <row r="61" spans="1:16357" ht="12.75" customHeight="1" x14ac:dyDescent="0.2">
      <c r="A61" s="60">
        <f t="shared" si="11"/>
        <v>39986</v>
      </c>
      <c r="B61" s="36">
        <v>74</v>
      </c>
      <c r="C61" s="161">
        <f t="shared" si="16"/>
        <v>8</v>
      </c>
      <c r="D61" s="11">
        <f t="shared" ca="1" si="17"/>
        <v>0.16</v>
      </c>
      <c r="E61" s="93">
        <f t="shared" si="18"/>
        <v>21</v>
      </c>
      <c r="F61" s="94">
        <f t="shared" si="19"/>
        <v>1</v>
      </c>
      <c r="G61" s="15">
        <f t="shared" ca="1" si="7"/>
        <v>0.16</v>
      </c>
      <c r="H61" s="26"/>
      <c r="I61" s="26"/>
      <c r="J61" s="15">
        <f t="shared" ca="1" si="23"/>
        <v>1.3071428571428594</v>
      </c>
      <c r="K61" s="12">
        <f t="shared" ca="1" si="12"/>
        <v>0.23852971845672616</v>
      </c>
      <c r="L61" s="13"/>
      <c r="M61" s="15">
        <f t="shared" ca="1" si="24"/>
        <v>0</v>
      </c>
      <c r="N61" s="19">
        <f t="shared" si="20"/>
        <v>36</v>
      </c>
      <c r="O61" s="15">
        <f t="shared" si="21"/>
        <v>5.48</v>
      </c>
      <c r="P61" s="15">
        <f t="shared" ca="1" si="25"/>
        <v>4.5700000000000012</v>
      </c>
      <c r="Q61" s="15">
        <f t="shared" si="27"/>
        <v>2.2599999999999998</v>
      </c>
      <c r="R61" s="15">
        <f t="shared" si="27"/>
        <v>2.5</v>
      </c>
      <c r="S61" s="15">
        <f t="shared" ca="1" si="14"/>
        <v>0.77</v>
      </c>
      <c r="U61" s="251">
        <f t="shared" si="22"/>
        <v>0.5</v>
      </c>
      <c r="X61" s="161"/>
      <c r="Y61" s="161"/>
      <c r="Z61" s="161"/>
      <c r="AA61" s="161"/>
      <c r="AB61" s="161"/>
      <c r="AC61" s="161"/>
      <c r="AD61" s="161"/>
      <c r="AE61" s="161"/>
      <c r="AF61" s="161"/>
      <c r="AG61" s="161"/>
      <c r="AH61" s="161"/>
      <c r="AI61" s="161"/>
      <c r="AJ61" s="161"/>
      <c r="AK61" s="161"/>
      <c r="AL61" s="161"/>
    </row>
    <row r="62" spans="1:16357" x14ac:dyDescent="0.2">
      <c r="A62" s="60">
        <f t="shared" si="11"/>
        <v>39987</v>
      </c>
      <c r="B62" s="36">
        <v>76</v>
      </c>
      <c r="C62" s="161">
        <f t="shared" si="16"/>
        <v>8</v>
      </c>
      <c r="D62" s="11">
        <f t="shared" ca="1" si="17"/>
        <v>0.16</v>
      </c>
      <c r="E62" s="93">
        <f t="shared" si="18"/>
        <v>22</v>
      </c>
      <c r="F62" s="94">
        <f t="shared" si="19"/>
        <v>1</v>
      </c>
      <c r="G62" s="15">
        <f t="shared" ca="1" si="7"/>
        <v>0.16</v>
      </c>
      <c r="H62" s="26"/>
      <c r="I62" s="26"/>
      <c r="J62" s="15">
        <f t="shared" ca="1" si="23"/>
        <v>1.4671428571428593</v>
      </c>
      <c r="K62" s="12">
        <f t="shared" ca="1" si="12"/>
        <v>0.26772679874869693</v>
      </c>
      <c r="L62" s="13"/>
      <c r="M62" s="15">
        <f t="shared" ca="1" si="24"/>
        <v>0</v>
      </c>
      <c r="N62" s="19">
        <f t="shared" si="20"/>
        <v>36</v>
      </c>
      <c r="O62" s="15">
        <f t="shared" si="21"/>
        <v>5.48</v>
      </c>
      <c r="P62" s="15">
        <f t="shared" ca="1" si="25"/>
        <v>4.7300000000000013</v>
      </c>
      <c r="Q62" s="15">
        <f t="shared" si="27"/>
        <v>2.2599999999999998</v>
      </c>
      <c r="R62" s="15">
        <f t="shared" si="27"/>
        <v>2.5</v>
      </c>
      <c r="S62" s="15">
        <f t="shared" ca="1" si="14"/>
        <v>0.77</v>
      </c>
      <c r="U62" s="251">
        <f t="shared" si="22"/>
        <v>0.5</v>
      </c>
      <c r="X62" s="161"/>
      <c r="Y62" s="161"/>
      <c r="Z62" s="161"/>
      <c r="AA62" s="161"/>
      <c r="AB62" s="161"/>
      <c r="AC62" s="161"/>
      <c r="AD62" s="161"/>
      <c r="AE62" s="161"/>
      <c r="AF62" s="161"/>
      <c r="AG62" s="161"/>
      <c r="AH62" s="161"/>
      <c r="AI62" s="161"/>
      <c r="AJ62" s="161"/>
      <c r="AK62" s="161"/>
      <c r="AL62" s="161"/>
    </row>
    <row r="63" spans="1:16357" x14ac:dyDescent="0.2">
      <c r="A63" s="60">
        <f t="shared" si="11"/>
        <v>39988</v>
      </c>
      <c r="B63" s="36">
        <v>75</v>
      </c>
      <c r="C63" s="161">
        <f t="shared" si="16"/>
        <v>8</v>
      </c>
      <c r="D63" s="11">
        <f t="shared" ca="1" si="17"/>
        <v>0.16</v>
      </c>
      <c r="E63" s="93">
        <f t="shared" si="18"/>
        <v>23</v>
      </c>
      <c r="F63" s="94">
        <f t="shared" si="19"/>
        <v>1</v>
      </c>
      <c r="G63" s="15">
        <f t="shared" ca="1" si="7"/>
        <v>0.16</v>
      </c>
      <c r="H63" s="26"/>
      <c r="I63" s="26"/>
      <c r="J63" s="15">
        <f t="shared" ca="1" si="23"/>
        <v>1.6271428571428592</v>
      </c>
      <c r="K63" s="12">
        <f t="shared" ca="1" si="12"/>
        <v>0.29692387904066769</v>
      </c>
      <c r="L63" s="13"/>
      <c r="M63" s="15">
        <f t="shared" ca="1" si="24"/>
        <v>0</v>
      </c>
      <c r="N63" s="19">
        <f t="shared" si="20"/>
        <v>36</v>
      </c>
      <c r="O63" s="15">
        <f t="shared" si="21"/>
        <v>5.48</v>
      </c>
      <c r="P63" s="15">
        <f t="shared" ca="1" si="25"/>
        <v>4.8900000000000015</v>
      </c>
      <c r="Q63" s="15">
        <f t="shared" si="27"/>
        <v>2.2599999999999998</v>
      </c>
      <c r="R63" s="15">
        <f t="shared" si="27"/>
        <v>2.5</v>
      </c>
      <c r="S63" s="15">
        <f t="shared" ca="1" si="14"/>
        <v>0.77</v>
      </c>
      <c r="U63" s="251">
        <f t="shared" si="22"/>
        <v>0.5</v>
      </c>
      <c r="X63" s="161"/>
      <c r="Y63" s="161"/>
      <c r="Z63" s="161"/>
      <c r="AA63" s="161"/>
      <c r="AB63" s="161"/>
      <c r="AC63" s="161"/>
      <c r="AD63" s="161"/>
      <c r="AE63" s="161"/>
      <c r="AF63" s="161"/>
      <c r="AG63" s="161"/>
      <c r="AH63" s="161"/>
      <c r="AI63" s="161"/>
      <c r="AJ63" s="161"/>
      <c r="AK63" s="161"/>
      <c r="AL63" s="161"/>
    </row>
    <row r="64" spans="1:16357" x14ac:dyDescent="0.2">
      <c r="A64" s="60">
        <f t="shared" si="11"/>
        <v>39989</v>
      </c>
      <c r="B64" s="36">
        <v>78</v>
      </c>
      <c r="C64" s="161">
        <f t="shared" si="16"/>
        <v>8</v>
      </c>
      <c r="D64" s="11">
        <f t="shared" ca="1" si="17"/>
        <v>0.16</v>
      </c>
      <c r="E64" s="93">
        <f t="shared" si="18"/>
        <v>24</v>
      </c>
      <c r="F64" s="94">
        <f t="shared" si="19"/>
        <v>1</v>
      </c>
      <c r="G64" s="15">
        <f t="shared" ca="1" si="7"/>
        <v>0.16</v>
      </c>
      <c r="H64" s="26"/>
      <c r="I64" s="26"/>
      <c r="J64" s="15">
        <f t="shared" ca="1" si="23"/>
        <v>1.7871428571428591</v>
      </c>
      <c r="K64" s="12">
        <f t="shared" ca="1" si="12"/>
        <v>0.32612095933263852</v>
      </c>
      <c r="L64" s="13"/>
      <c r="M64" s="15">
        <f t="shared" ca="1" si="24"/>
        <v>0</v>
      </c>
      <c r="N64" s="19">
        <f t="shared" si="20"/>
        <v>36</v>
      </c>
      <c r="O64" s="15">
        <f t="shared" si="21"/>
        <v>5.48</v>
      </c>
      <c r="P64" s="15">
        <f t="shared" ca="1" si="25"/>
        <v>5.0500000000000016</v>
      </c>
      <c r="Q64" s="15">
        <f t="shared" si="27"/>
        <v>2.2599999999999998</v>
      </c>
      <c r="R64" s="15">
        <f t="shared" si="27"/>
        <v>2.5</v>
      </c>
      <c r="S64" s="15">
        <f t="shared" ca="1" si="14"/>
        <v>0.77</v>
      </c>
      <c r="U64" s="251">
        <f t="shared" si="22"/>
        <v>0.5</v>
      </c>
      <c r="X64" s="161"/>
      <c r="Y64" s="161"/>
      <c r="Z64" s="161"/>
      <c r="AA64" s="161"/>
      <c r="AB64" s="161"/>
      <c r="AC64" s="161"/>
      <c r="AD64" s="161"/>
      <c r="AE64" s="161"/>
      <c r="AF64" s="161"/>
      <c r="AG64" s="161"/>
      <c r="AH64" s="161"/>
      <c r="AI64" s="161"/>
      <c r="AJ64" s="161"/>
      <c r="AK64" s="161"/>
      <c r="AL64" s="161"/>
    </row>
    <row r="65" spans="1:40" x14ac:dyDescent="0.2">
      <c r="A65" s="60">
        <f t="shared" si="11"/>
        <v>39990</v>
      </c>
      <c r="B65" s="36">
        <v>78</v>
      </c>
      <c r="C65" s="161">
        <f t="shared" si="16"/>
        <v>9</v>
      </c>
      <c r="D65" s="11">
        <f t="shared" ca="1" si="17"/>
        <v>0.17</v>
      </c>
      <c r="E65" s="93">
        <f t="shared" si="18"/>
        <v>25</v>
      </c>
      <c r="F65" s="94">
        <f t="shared" si="19"/>
        <v>1</v>
      </c>
      <c r="G65" s="15">
        <f t="shared" ca="1" si="7"/>
        <v>0.17</v>
      </c>
      <c r="H65" s="26"/>
      <c r="I65" s="26"/>
      <c r="J65" s="15">
        <f t="shared" ca="1" si="23"/>
        <v>1.9571428571428591</v>
      </c>
      <c r="K65" s="12">
        <f t="shared" ca="1" si="12"/>
        <v>0.35714285714285748</v>
      </c>
      <c r="L65" s="13"/>
      <c r="M65" s="15">
        <f t="shared" ca="1" si="24"/>
        <v>0</v>
      </c>
      <c r="N65" s="19">
        <f t="shared" si="20"/>
        <v>36</v>
      </c>
      <c r="O65" s="15">
        <f t="shared" si="21"/>
        <v>5.48</v>
      </c>
      <c r="P65" s="15">
        <f t="shared" ca="1" si="25"/>
        <v>5.2200000000000015</v>
      </c>
      <c r="Q65" s="15">
        <f t="shared" si="27"/>
        <v>2.2599999999999998</v>
      </c>
      <c r="R65" s="15">
        <f t="shared" si="27"/>
        <v>2.5</v>
      </c>
      <c r="S65" s="15">
        <f t="shared" ca="1" si="14"/>
        <v>0.77</v>
      </c>
      <c r="U65" s="251">
        <f t="shared" si="22"/>
        <v>0.5</v>
      </c>
      <c r="X65" s="161"/>
      <c r="Y65" s="161"/>
      <c r="Z65" s="161"/>
      <c r="AA65" s="161"/>
      <c r="AB65" s="161"/>
      <c r="AC65" s="161"/>
      <c r="AD65" s="161"/>
      <c r="AE65" s="161"/>
      <c r="AF65" s="161"/>
      <c r="AG65" s="161"/>
      <c r="AH65" s="161"/>
      <c r="AI65" s="161"/>
      <c r="AJ65" s="161"/>
      <c r="AK65" s="161"/>
      <c r="AL65" s="161"/>
    </row>
    <row r="66" spans="1:40" x14ac:dyDescent="0.2">
      <c r="A66" s="60">
        <f t="shared" si="11"/>
        <v>39991</v>
      </c>
      <c r="B66" s="36">
        <v>75</v>
      </c>
      <c r="C66" s="161">
        <f t="shared" si="16"/>
        <v>9</v>
      </c>
      <c r="D66" s="11">
        <f t="shared" ca="1" si="17"/>
        <v>0.17</v>
      </c>
      <c r="E66" s="93">
        <f t="shared" si="18"/>
        <v>26</v>
      </c>
      <c r="F66" s="94">
        <f t="shared" si="19"/>
        <v>1</v>
      </c>
      <c r="G66" s="15">
        <f t="shared" ca="1" si="7"/>
        <v>0.17</v>
      </c>
      <c r="H66" s="26"/>
      <c r="I66" s="26"/>
      <c r="J66" s="15">
        <f t="shared" ca="1" si="23"/>
        <v>2.127142857142859</v>
      </c>
      <c r="K66" s="12">
        <f t="shared" ca="1" si="12"/>
        <v>0.38816475495307645</v>
      </c>
      <c r="L66" s="13"/>
      <c r="M66" s="15">
        <f t="shared" ca="1" si="24"/>
        <v>0</v>
      </c>
      <c r="N66" s="19">
        <f t="shared" si="20"/>
        <v>36</v>
      </c>
      <c r="O66" s="15">
        <f t="shared" si="21"/>
        <v>5.48</v>
      </c>
      <c r="P66" s="15">
        <f t="shared" ca="1" si="25"/>
        <v>5.3900000000000015</v>
      </c>
      <c r="Q66" s="15">
        <f t="shared" si="27"/>
        <v>2.2599999999999998</v>
      </c>
      <c r="R66" s="15">
        <f t="shared" si="27"/>
        <v>2.5</v>
      </c>
      <c r="S66" s="15">
        <f t="shared" ca="1" si="14"/>
        <v>0.77</v>
      </c>
      <c r="U66" s="251">
        <f t="shared" si="22"/>
        <v>0.5</v>
      </c>
      <c r="X66" s="161"/>
      <c r="Y66" s="161"/>
      <c r="Z66" s="161"/>
      <c r="AA66" s="161"/>
      <c r="AB66" s="161"/>
      <c r="AC66" s="161"/>
      <c r="AD66" s="161"/>
      <c r="AE66" s="161"/>
      <c r="AF66" s="161"/>
      <c r="AG66" s="161"/>
      <c r="AH66" s="161"/>
      <c r="AI66" s="161"/>
      <c r="AJ66" s="161"/>
      <c r="AK66" s="161"/>
      <c r="AL66" s="161"/>
      <c r="AM66" s="161"/>
      <c r="AN66" s="161"/>
    </row>
    <row r="67" spans="1:40" x14ac:dyDescent="0.2">
      <c r="A67" s="60">
        <f t="shared" si="11"/>
        <v>39992</v>
      </c>
      <c r="B67" s="36">
        <v>80</v>
      </c>
      <c r="C67" s="161">
        <f t="shared" si="16"/>
        <v>9</v>
      </c>
      <c r="D67" s="11">
        <f t="shared" ca="1" si="17"/>
        <v>0.22</v>
      </c>
      <c r="E67" s="93">
        <f t="shared" si="18"/>
        <v>27</v>
      </c>
      <c r="F67" s="94">
        <f t="shared" si="19"/>
        <v>1</v>
      </c>
      <c r="G67" s="15">
        <f t="shared" ca="1" si="7"/>
        <v>0.22</v>
      </c>
      <c r="H67" s="26"/>
      <c r="I67" s="26">
        <v>1.25</v>
      </c>
      <c r="J67" s="15">
        <f t="shared" ca="1" si="23"/>
        <v>1.0971428571428592</v>
      </c>
      <c r="K67" s="12">
        <f t="shared" ca="1" si="12"/>
        <v>0.20020855057351444</v>
      </c>
      <c r="L67" s="13"/>
      <c r="M67" s="15">
        <f t="shared" ca="1" si="24"/>
        <v>0</v>
      </c>
      <c r="N67" s="19">
        <f t="shared" si="20"/>
        <v>36</v>
      </c>
      <c r="O67" s="15">
        <f t="shared" si="21"/>
        <v>5.48</v>
      </c>
      <c r="P67" s="15">
        <f t="shared" ca="1" si="25"/>
        <v>5.6100000000000012</v>
      </c>
      <c r="Q67" s="15">
        <f t="shared" si="27"/>
        <v>2.2599999999999998</v>
      </c>
      <c r="R67" s="15">
        <f t="shared" si="27"/>
        <v>3.75</v>
      </c>
      <c r="S67" s="15">
        <f t="shared" ca="1" si="14"/>
        <v>0.77</v>
      </c>
      <c r="U67" s="251">
        <f t="shared" si="22"/>
        <v>0.5</v>
      </c>
      <c r="X67" s="161"/>
      <c r="Y67" s="161"/>
      <c r="Z67" s="161"/>
      <c r="AA67" s="161"/>
      <c r="AB67" s="161"/>
      <c r="AC67" s="161"/>
      <c r="AD67" s="161"/>
      <c r="AE67" s="161"/>
      <c r="AF67" s="161"/>
      <c r="AG67" s="161"/>
      <c r="AH67" s="161"/>
      <c r="AI67" s="161"/>
      <c r="AJ67" s="161"/>
      <c r="AK67" s="161"/>
      <c r="AL67" s="161"/>
    </row>
    <row r="68" spans="1:40" ht="12.75" customHeight="1" x14ac:dyDescent="0.2">
      <c r="A68" s="60">
        <f t="shared" si="11"/>
        <v>39993</v>
      </c>
      <c r="B68" s="36">
        <v>87</v>
      </c>
      <c r="C68" s="161">
        <f t="shared" si="16"/>
        <v>9</v>
      </c>
      <c r="D68" s="11">
        <f t="shared" ca="1" si="17"/>
        <v>0.22</v>
      </c>
      <c r="E68" s="93">
        <f t="shared" si="18"/>
        <v>28</v>
      </c>
      <c r="F68" s="94">
        <f t="shared" si="19"/>
        <v>1</v>
      </c>
      <c r="G68" s="15">
        <f t="shared" ca="1" si="7"/>
        <v>0.22</v>
      </c>
      <c r="H68" s="26"/>
      <c r="I68" s="26"/>
      <c r="J68" s="15">
        <f t="shared" ca="1" si="23"/>
        <v>1.3171428571428592</v>
      </c>
      <c r="K68" s="12">
        <f t="shared" ca="1" si="12"/>
        <v>0.24035453597497428</v>
      </c>
      <c r="L68" s="13"/>
      <c r="M68" s="15">
        <f t="shared" ca="1" si="24"/>
        <v>0</v>
      </c>
      <c r="N68" s="19">
        <f t="shared" si="20"/>
        <v>36</v>
      </c>
      <c r="O68" s="15">
        <f t="shared" si="21"/>
        <v>5.48</v>
      </c>
      <c r="P68" s="15">
        <f t="shared" ca="1" si="25"/>
        <v>5.830000000000001</v>
      </c>
      <c r="Q68" s="15">
        <f t="shared" si="27"/>
        <v>2.2599999999999998</v>
      </c>
      <c r="R68" s="15">
        <f t="shared" si="27"/>
        <v>3.75</v>
      </c>
      <c r="S68" s="15">
        <f t="shared" ca="1" si="14"/>
        <v>0.77</v>
      </c>
      <c r="U68" s="251">
        <f t="shared" si="22"/>
        <v>0.5</v>
      </c>
      <c r="X68" s="161"/>
      <c r="Y68" s="161"/>
      <c r="Z68" s="161"/>
      <c r="AA68" s="161"/>
      <c r="AB68" s="161"/>
      <c r="AC68" s="161"/>
      <c r="AD68" s="161"/>
      <c r="AE68" s="161"/>
      <c r="AF68" s="161"/>
      <c r="AG68" s="161"/>
      <c r="AH68" s="161"/>
      <c r="AI68" s="161"/>
      <c r="AJ68" s="161"/>
      <c r="AK68" s="161"/>
      <c r="AL68" s="161"/>
    </row>
    <row r="69" spans="1:40" x14ac:dyDescent="0.2">
      <c r="A69" s="60">
        <f t="shared" si="11"/>
        <v>39994</v>
      </c>
      <c r="B69" s="36">
        <v>82</v>
      </c>
      <c r="C69" s="161">
        <f t="shared" si="16"/>
        <v>9</v>
      </c>
      <c r="D69" s="11">
        <f t="shared" ca="1" si="17"/>
        <v>0.22</v>
      </c>
      <c r="E69" s="93">
        <f t="shared" si="18"/>
        <v>29</v>
      </c>
      <c r="F69" s="94">
        <f t="shared" si="19"/>
        <v>1</v>
      </c>
      <c r="G69" s="15">
        <f t="shared" ca="1" si="7"/>
        <v>0.22</v>
      </c>
      <c r="H69" s="26"/>
      <c r="I69" s="26"/>
      <c r="J69" s="15">
        <f t="shared" ca="1" si="23"/>
        <v>1.5371428571428591</v>
      </c>
      <c r="K69" s="12">
        <f t="shared" ca="1" si="12"/>
        <v>0.28050052137643411</v>
      </c>
      <c r="L69" s="13"/>
      <c r="M69" s="15">
        <f t="shared" ca="1" si="24"/>
        <v>0</v>
      </c>
      <c r="N69" s="19">
        <f t="shared" si="20"/>
        <v>36</v>
      </c>
      <c r="O69" s="15">
        <f t="shared" si="21"/>
        <v>5.48</v>
      </c>
      <c r="P69" s="15">
        <f t="shared" ca="1" si="25"/>
        <v>6.0500000000000007</v>
      </c>
      <c r="Q69" s="15">
        <f t="shared" si="27"/>
        <v>2.2599999999999998</v>
      </c>
      <c r="R69" s="15">
        <f t="shared" si="27"/>
        <v>3.75</v>
      </c>
      <c r="S69" s="15">
        <f t="shared" ca="1" si="14"/>
        <v>0.77</v>
      </c>
      <c r="U69" s="251">
        <f t="shared" si="22"/>
        <v>0.5</v>
      </c>
      <c r="X69" s="161"/>
      <c r="Y69" s="161"/>
      <c r="Z69" s="161"/>
      <c r="AA69" s="161"/>
      <c r="AB69" s="161"/>
      <c r="AC69" s="161"/>
      <c r="AD69" s="161"/>
      <c r="AE69" s="161"/>
      <c r="AF69" s="161"/>
      <c r="AG69" s="161"/>
      <c r="AH69" s="161"/>
      <c r="AI69" s="161"/>
      <c r="AJ69" s="161"/>
      <c r="AK69" s="161"/>
      <c r="AL69" s="161"/>
    </row>
    <row r="70" spans="1:40" x14ac:dyDescent="0.2">
      <c r="A70" s="60">
        <f t="shared" si="11"/>
        <v>39995</v>
      </c>
      <c r="B70" s="36">
        <v>79</v>
      </c>
      <c r="C70" s="161">
        <f t="shared" si="16"/>
        <v>9</v>
      </c>
      <c r="D70" s="11">
        <f t="shared" ca="1" si="17"/>
        <v>0.17</v>
      </c>
      <c r="E70" s="93">
        <f t="shared" si="18"/>
        <v>30</v>
      </c>
      <c r="F70" s="94">
        <f t="shared" si="19"/>
        <v>1</v>
      </c>
      <c r="G70" s="15">
        <f t="shared" ca="1" si="7"/>
        <v>0.17</v>
      </c>
      <c r="H70" s="26"/>
      <c r="I70" s="26"/>
      <c r="J70" s="15">
        <f t="shared" ca="1" si="23"/>
        <v>1.7071428571428591</v>
      </c>
      <c r="K70" s="12">
        <f t="shared" ca="1" si="12"/>
        <v>0.31152241918665308</v>
      </c>
      <c r="L70" s="13"/>
      <c r="M70" s="15">
        <f t="shared" ca="1" si="24"/>
        <v>0</v>
      </c>
      <c r="N70" s="19">
        <f t="shared" si="20"/>
        <v>36</v>
      </c>
      <c r="O70" s="15">
        <f t="shared" si="21"/>
        <v>5.48</v>
      </c>
      <c r="P70" s="15">
        <f t="shared" ca="1" si="25"/>
        <v>6.2200000000000006</v>
      </c>
      <c r="Q70" s="15">
        <f t="shared" si="27"/>
        <v>2.2599999999999998</v>
      </c>
      <c r="R70" s="15">
        <f t="shared" si="27"/>
        <v>3.75</v>
      </c>
      <c r="S70" s="15">
        <f t="shared" ca="1" si="14"/>
        <v>0.77</v>
      </c>
      <c r="U70" s="251">
        <f t="shared" si="22"/>
        <v>0.5</v>
      </c>
      <c r="X70" s="161"/>
      <c r="Y70" s="161"/>
      <c r="Z70" s="161"/>
      <c r="AA70" s="161"/>
      <c r="AB70" s="161"/>
      <c r="AC70" s="161"/>
      <c r="AD70" s="161"/>
      <c r="AE70" s="161"/>
      <c r="AF70" s="161"/>
      <c r="AG70" s="161"/>
      <c r="AH70" s="161"/>
      <c r="AI70" s="161"/>
      <c r="AJ70" s="161"/>
      <c r="AK70" s="161"/>
      <c r="AL70" s="161"/>
      <c r="AM70" s="161"/>
      <c r="AN70" s="161"/>
    </row>
    <row r="71" spans="1:40" x14ac:dyDescent="0.2">
      <c r="A71" s="60">
        <f t="shared" si="11"/>
        <v>39996</v>
      </c>
      <c r="B71" s="36">
        <v>84</v>
      </c>
      <c r="C71" s="161">
        <f t="shared" si="16"/>
        <v>9</v>
      </c>
      <c r="D71" s="11">
        <f t="shared" ca="1" si="17"/>
        <v>0.22</v>
      </c>
      <c r="E71" s="93">
        <f t="shared" si="18"/>
        <v>31</v>
      </c>
      <c r="F71" s="94">
        <f t="shared" si="19"/>
        <v>1</v>
      </c>
      <c r="G71" s="15">
        <f t="shared" ca="1" si="7"/>
        <v>0.22</v>
      </c>
      <c r="H71" s="26"/>
      <c r="I71" s="26"/>
      <c r="J71" s="15">
        <f t="shared" ca="1" si="23"/>
        <v>1.927142857142859</v>
      </c>
      <c r="K71" s="12">
        <f t="shared" ca="1" si="12"/>
        <v>0.35166840458811294</v>
      </c>
      <c r="L71" s="13"/>
      <c r="M71" s="15">
        <f t="shared" ca="1" si="24"/>
        <v>0</v>
      </c>
      <c r="N71" s="19">
        <f t="shared" si="20"/>
        <v>36</v>
      </c>
      <c r="O71" s="15">
        <f t="shared" si="21"/>
        <v>5.48</v>
      </c>
      <c r="P71" s="15">
        <f t="shared" ca="1" si="25"/>
        <v>6.44</v>
      </c>
      <c r="Q71" s="15">
        <f t="shared" si="27"/>
        <v>2.2599999999999998</v>
      </c>
      <c r="R71" s="15">
        <f t="shared" si="27"/>
        <v>3.75</v>
      </c>
      <c r="S71" s="15">
        <f t="shared" ca="1" si="14"/>
        <v>0.77</v>
      </c>
      <c r="U71" s="251">
        <f t="shared" si="22"/>
        <v>0.5</v>
      </c>
      <c r="X71" s="161"/>
      <c r="Y71" s="161"/>
      <c r="Z71" s="161"/>
      <c r="AA71" s="161"/>
      <c r="AB71" s="161"/>
      <c r="AC71" s="161"/>
      <c r="AD71" s="161"/>
      <c r="AE71" s="161"/>
      <c r="AF71" s="161"/>
      <c r="AG71" s="161"/>
      <c r="AH71" s="161"/>
      <c r="AI71" s="161"/>
      <c r="AJ71" s="161"/>
      <c r="AK71" s="161"/>
      <c r="AL71" s="161"/>
    </row>
    <row r="72" spans="1:40" ht="12.75" customHeight="1" x14ac:dyDescent="0.2">
      <c r="A72" s="60">
        <f t="shared" si="11"/>
        <v>39997</v>
      </c>
      <c r="B72" s="36">
        <v>78</v>
      </c>
      <c r="C72" s="161">
        <f t="shared" ref="C72:C103" si="28">IF(A72&lt;Emergence,0,INT((A72-Emergence)/7)+1)</f>
        <v>10</v>
      </c>
      <c r="D72" s="11">
        <f t="shared" ref="D72:D103" ca="1" si="29">IF(C72&gt;0,IF(K71&lt;=SWDPcritical,1,((1-K71)/(1-SWDPcritical)))*VLOOKUP(B72,INDIRECT(Crop),C72+1),0)</f>
        <v>0.19</v>
      </c>
      <c r="E72" s="93">
        <f t="shared" ref="E72:E103" si="30">IF(A72&lt;Alfalfa_Cut_1,"Uncut",A72-INDEX(Alfalfa_Cuts,1,MATCH(A72,Alfalfa_Cuts,1)))</f>
        <v>32</v>
      </c>
      <c r="F72" s="94">
        <f t="shared" ref="F72:F103" si="31">IF(AND(Crop="Alfalfa",AND(E72&gt;=0,E72&lt;=tacr)),((1-Kacr0)*(E72/tacr)+Kacr0),1)</f>
        <v>1</v>
      </c>
      <c r="G72" s="15">
        <f t="shared" ca="1" si="7"/>
        <v>0.19</v>
      </c>
      <c r="H72" s="26"/>
      <c r="I72" s="26">
        <v>1.25</v>
      </c>
      <c r="J72" s="15">
        <f t="shared" ca="1" si="23"/>
        <v>0.86714285714285921</v>
      </c>
      <c r="K72" s="12">
        <f t="shared" ca="1" si="12"/>
        <v>0.15823774765380641</v>
      </c>
      <c r="L72" s="13"/>
      <c r="M72" s="15">
        <f t="shared" ca="1" si="24"/>
        <v>0</v>
      </c>
      <c r="N72" s="19">
        <f t="shared" ref="N72:N103" si="32">IF(VLOOKUP(Crop,CropInfo,4,FALSE)=1,VLOOKUP(Crop,CropInfo,3,FALSE),IF(A72&lt;=Emergence,RZinitial,IF(AND(A72&gt;Emergence,C72&lt;VLOOKUP(Crop,CropInfo,4,FALSE)),N71+(VLOOKUP(Crop,CropInfo,3,FALSE)-RZinitial)/((VLOOKUP(Crop,CropInfo,4,FALSE)-1)*7),VLOOKUP(Crop,CropInfo,3,FALSE))))</f>
        <v>36</v>
      </c>
      <c r="O72" s="15">
        <f t="shared" ref="O72:O103" si="33">IF(N72=MAX(Zbj),VLOOKUP(N72,AWHCsite,6),((N72-VLOOKUP((MATCH(N72,Zbj,1)-1),SoilProp,3))/(VLOOKUP(MATCH(N72,Zbj,1),SoilProp,3)-VLOOKUP((MATCH(N72,Zbj,1)-1),SoilProp,3)))*(VLOOKUP(MATCH(N72,Zbj,1),SoilProp,8)-VLOOKUP((MATCH(N72,Zbj,1)-1),SoilProp,8))+VLOOKUP((MATCH(N72,Zbj,1)-1),SoilProp,8))</f>
        <v>5.48</v>
      </c>
      <c r="P72" s="15">
        <f t="shared" ca="1" si="25"/>
        <v>6.6300000000000008</v>
      </c>
      <c r="Q72" s="15">
        <f t="shared" si="27"/>
        <v>2.2599999999999998</v>
      </c>
      <c r="R72" s="15">
        <f t="shared" si="27"/>
        <v>5</v>
      </c>
      <c r="S72" s="15">
        <f t="shared" ca="1" si="14"/>
        <v>0.77</v>
      </c>
      <c r="U72" s="251">
        <f t="shared" ref="U72:U103" si="34">MAD</f>
        <v>0.5</v>
      </c>
      <c r="X72" s="161"/>
      <c r="Y72" s="161"/>
      <c r="Z72" s="161"/>
      <c r="AA72" s="161"/>
      <c r="AB72" s="161"/>
      <c r="AC72" s="161"/>
      <c r="AD72" s="161"/>
      <c r="AE72" s="161"/>
      <c r="AF72" s="161"/>
      <c r="AG72" s="161"/>
      <c r="AH72" s="161"/>
      <c r="AI72" s="161"/>
      <c r="AJ72" s="161"/>
      <c r="AK72" s="161"/>
      <c r="AL72" s="161"/>
    </row>
    <row r="73" spans="1:40" x14ac:dyDescent="0.2">
      <c r="A73" s="60">
        <f t="shared" si="11"/>
        <v>39998</v>
      </c>
      <c r="B73" s="36">
        <v>80</v>
      </c>
      <c r="C73" s="161">
        <f t="shared" si="28"/>
        <v>10</v>
      </c>
      <c r="D73" s="11">
        <f t="shared" ca="1" si="29"/>
        <v>0.24</v>
      </c>
      <c r="E73" s="93">
        <f t="shared" si="30"/>
        <v>33</v>
      </c>
      <c r="F73" s="94">
        <f t="shared" si="31"/>
        <v>1</v>
      </c>
      <c r="G73" s="15">
        <f t="shared" ref="G73:G136" ca="1" si="35">D73*F73</f>
        <v>0.24</v>
      </c>
      <c r="H73" s="26"/>
      <c r="I73" s="26"/>
      <c r="J73" s="15">
        <f t="shared" ref="J73:J104" si="36">IF(L73&lt;&gt;"",L73*O73,J72+IF(Crop="Alfalfa",G73,D73)+M73-H73-I73)</f>
        <v>1.37</v>
      </c>
      <c r="K73" s="12">
        <f t="shared" si="12"/>
        <v>0.25</v>
      </c>
      <c r="L73" s="13">
        <v>0.25</v>
      </c>
      <c r="M73" s="15">
        <f t="shared" ref="M73:M104" ca="1" si="37">IF((J72+IF(Crop="Alfalfa",G73,D73)-H73-I73)&lt;0,-J72-IF(Crop="Alfalfa",G73,D73)+H73+I73,0)</f>
        <v>0</v>
      </c>
      <c r="N73" s="19">
        <f t="shared" si="32"/>
        <v>36</v>
      </c>
      <c r="O73" s="15">
        <f t="shared" si="33"/>
        <v>5.48</v>
      </c>
      <c r="P73" s="15">
        <f t="shared" ref="P73:P104" ca="1" si="38">P72+IF(Crop="Alfalfa",G73,D73)</f>
        <v>6.870000000000001</v>
      </c>
      <c r="Q73" s="15">
        <f t="shared" si="27"/>
        <v>2.2599999999999998</v>
      </c>
      <c r="R73" s="15">
        <f t="shared" si="27"/>
        <v>5</v>
      </c>
      <c r="S73" s="15">
        <f t="shared" ca="1" si="14"/>
        <v>0.77</v>
      </c>
      <c r="U73" s="251">
        <f t="shared" si="34"/>
        <v>0.5</v>
      </c>
      <c r="X73" s="161"/>
      <c r="Y73" s="161"/>
      <c r="Z73" s="161"/>
      <c r="AA73" s="161"/>
      <c r="AB73" s="161"/>
      <c r="AC73" s="161"/>
      <c r="AD73" s="161"/>
      <c r="AE73" s="161"/>
      <c r="AF73" s="161"/>
      <c r="AG73" s="161"/>
      <c r="AH73" s="161"/>
      <c r="AI73" s="161"/>
      <c r="AJ73" s="161"/>
      <c r="AK73" s="161"/>
      <c r="AL73" s="161"/>
    </row>
    <row r="74" spans="1:40" x14ac:dyDescent="0.2">
      <c r="A74" s="60">
        <f t="shared" ref="A74:A137" si="39">A73+1</f>
        <v>39999</v>
      </c>
      <c r="B74" s="36">
        <v>85</v>
      </c>
      <c r="C74" s="161">
        <f t="shared" si="28"/>
        <v>10</v>
      </c>
      <c r="D74" s="11">
        <f t="shared" ca="1" si="29"/>
        <v>0.24</v>
      </c>
      <c r="E74" s="93">
        <f t="shared" si="30"/>
        <v>34</v>
      </c>
      <c r="F74" s="94">
        <f t="shared" si="31"/>
        <v>1</v>
      </c>
      <c r="G74" s="15">
        <f t="shared" ca="1" si="35"/>
        <v>0.24</v>
      </c>
      <c r="H74" s="26"/>
      <c r="I74" s="26"/>
      <c r="J74" s="15">
        <f t="shared" ca="1" si="36"/>
        <v>1.61</v>
      </c>
      <c r="K74" s="12">
        <f t="shared" ref="K74:K137" ca="1" si="40">J74/O74</f>
        <v>0.29379562043795621</v>
      </c>
      <c r="L74" s="13"/>
      <c r="M74" s="15">
        <f t="shared" ca="1" si="37"/>
        <v>0</v>
      </c>
      <c r="N74" s="19">
        <f t="shared" si="32"/>
        <v>36</v>
      </c>
      <c r="O74" s="15">
        <f t="shared" si="33"/>
        <v>5.48</v>
      </c>
      <c r="P74" s="15">
        <f t="shared" ca="1" si="38"/>
        <v>7.1100000000000012</v>
      </c>
      <c r="Q74" s="15">
        <f t="shared" ref="Q74:R89" si="41">Q73+H74</f>
        <v>2.2599999999999998</v>
      </c>
      <c r="R74" s="15">
        <f t="shared" si="41"/>
        <v>5</v>
      </c>
      <c r="S74" s="15">
        <f t="shared" ref="S74:S137" ca="1" si="42">S73+M74</f>
        <v>0.77</v>
      </c>
      <c r="U74" s="251">
        <f t="shared" si="34"/>
        <v>0.5</v>
      </c>
      <c r="X74" s="161"/>
      <c r="Y74" s="161"/>
      <c r="Z74" s="161"/>
      <c r="AA74" s="161"/>
      <c r="AB74" s="161"/>
      <c r="AC74" s="161"/>
      <c r="AD74" s="161"/>
      <c r="AE74" s="161"/>
      <c r="AF74" s="161"/>
      <c r="AG74" s="161"/>
      <c r="AH74" s="161"/>
      <c r="AI74" s="161"/>
      <c r="AJ74" s="161"/>
      <c r="AK74" s="161"/>
      <c r="AL74" s="161"/>
      <c r="AM74" s="161"/>
      <c r="AN74" s="161"/>
    </row>
    <row r="75" spans="1:40" x14ac:dyDescent="0.2">
      <c r="A75" s="60">
        <f t="shared" si="39"/>
        <v>40000</v>
      </c>
      <c r="B75" s="36">
        <v>87</v>
      </c>
      <c r="C75" s="161">
        <f t="shared" si="28"/>
        <v>10</v>
      </c>
      <c r="D75" s="11">
        <f t="shared" ca="1" si="29"/>
        <v>0.24</v>
      </c>
      <c r="E75" s="93">
        <f t="shared" si="30"/>
        <v>35</v>
      </c>
      <c r="F75" s="94">
        <f t="shared" si="31"/>
        <v>1</v>
      </c>
      <c r="G75" s="15">
        <f t="shared" ca="1" si="35"/>
        <v>0.24</v>
      </c>
      <c r="H75" s="26"/>
      <c r="I75" s="26"/>
      <c r="J75" s="15">
        <f t="shared" ca="1" si="36"/>
        <v>1.85</v>
      </c>
      <c r="K75" s="12">
        <f t="shared" ca="1" si="40"/>
        <v>0.33759124087591241</v>
      </c>
      <c r="L75" s="13"/>
      <c r="M75" s="15">
        <f t="shared" ca="1" si="37"/>
        <v>0</v>
      </c>
      <c r="N75" s="19">
        <f t="shared" si="32"/>
        <v>36</v>
      </c>
      <c r="O75" s="15">
        <f t="shared" si="33"/>
        <v>5.48</v>
      </c>
      <c r="P75" s="15">
        <f t="shared" ca="1" si="38"/>
        <v>7.3500000000000014</v>
      </c>
      <c r="Q75" s="15">
        <f t="shared" si="41"/>
        <v>2.2599999999999998</v>
      </c>
      <c r="R75" s="15">
        <f t="shared" si="41"/>
        <v>5</v>
      </c>
      <c r="S75" s="15">
        <f t="shared" ca="1" si="42"/>
        <v>0.77</v>
      </c>
      <c r="U75" s="251">
        <f t="shared" si="34"/>
        <v>0.5</v>
      </c>
      <c r="X75" s="161"/>
      <c r="Y75" s="161"/>
      <c r="Z75" s="161"/>
      <c r="AA75" s="161"/>
      <c r="AB75" s="161"/>
      <c r="AC75" s="161"/>
      <c r="AD75" s="161"/>
      <c r="AE75" s="161"/>
      <c r="AF75" s="161"/>
      <c r="AG75" s="161"/>
      <c r="AH75" s="161"/>
      <c r="AI75" s="161"/>
      <c r="AJ75" s="161"/>
      <c r="AK75" s="161"/>
      <c r="AL75" s="161"/>
    </row>
    <row r="76" spans="1:40" ht="12.75" customHeight="1" x14ac:dyDescent="0.2">
      <c r="A76" s="60">
        <f t="shared" si="39"/>
        <v>40001</v>
      </c>
      <c r="B76" s="36">
        <v>91</v>
      </c>
      <c r="C76" s="161">
        <f t="shared" si="28"/>
        <v>10</v>
      </c>
      <c r="D76" s="11">
        <f t="shared" ca="1" si="29"/>
        <v>0.28000000000000003</v>
      </c>
      <c r="E76" s="93">
        <f t="shared" si="30"/>
        <v>36</v>
      </c>
      <c r="F76" s="94">
        <f t="shared" si="31"/>
        <v>1</v>
      </c>
      <c r="G76" s="15">
        <f t="shared" ca="1" si="35"/>
        <v>0.28000000000000003</v>
      </c>
      <c r="H76" s="26"/>
      <c r="I76" s="26"/>
      <c r="J76" s="15">
        <f t="shared" ca="1" si="36"/>
        <v>2.13</v>
      </c>
      <c r="K76" s="12">
        <f t="shared" ca="1" si="40"/>
        <v>0.38868613138686126</v>
      </c>
      <c r="L76" s="13"/>
      <c r="M76" s="15">
        <f t="shared" ca="1" si="37"/>
        <v>0</v>
      </c>
      <c r="N76" s="19">
        <f t="shared" si="32"/>
        <v>36</v>
      </c>
      <c r="O76" s="15">
        <f t="shared" si="33"/>
        <v>5.48</v>
      </c>
      <c r="P76" s="15">
        <f t="shared" ca="1" si="38"/>
        <v>7.6300000000000017</v>
      </c>
      <c r="Q76" s="15">
        <f t="shared" si="41"/>
        <v>2.2599999999999998</v>
      </c>
      <c r="R76" s="15">
        <f t="shared" si="41"/>
        <v>5</v>
      </c>
      <c r="S76" s="15">
        <f t="shared" ca="1" si="42"/>
        <v>0.77</v>
      </c>
      <c r="U76" s="251">
        <f t="shared" si="34"/>
        <v>0.5</v>
      </c>
      <c r="X76" s="161"/>
      <c r="Y76" s="161"/>
      <c r="Z76" s="161"/>
      <c r="AA76" s="161"/>
      <c r="AB76" s="161"/>
      <c r="AC76" s="161"/>
      <c r="AD76" s="161"/>
      <c r="AE76" s="161"/>
      <c r="AF76" s="161"/>
      <c r="AG76" s="161"/>
      <c r="AH76" s="161"/>
      <c r="AI76" s="161"/>
      <c r="AJ76" s="161"/>
      <c r="AK76" s="161"/>
      <c r="AL76" s="161"/>
    </row>
    <row r="77" spans="1:40" x14ac:dyDescent="0.2">
      <c r="A77" s="60">
        <f t="shared" si="39"/>
        <v>40002</v>
      </c>
      <c r="B77" s="36">
        <v>88</v>
      </c>
      <c r="C77" s="161">
        <f t="shared" si="28"/>
        <v>10</v>
      </c>
      <c r="D77" s="11">
        <f t="shared" ca="1" si="29"/>
        <v>0.24</v>
      </c>
      <c r="E77" s="93">
        <f t="shared" si="30"/>
        <v>37</v>
      </c>
      <c r="F77" s="94">
        <f t="shared" si="31"/>
        <v>1</v>
      </c>
      <c r="G77" s="15">
        <f t="shared" ca="1" si="35"/>
        <v>0.24</v>
      </c>
      <c r="H77" s="26"/>
      <c r="I77" s="26"/>
      <c r="J77" s="15">
        <f t="shared" ca="1" si="36"/>
        <v>2.37</v>
      </c>
      <c r="K77" s="12">
        <f t="shared" ca="1" si="40"/>
        <v>0.43248175182481752</v>
      </c>
      <c r="L77" s="13"/>
      <c r="M77" s="15">
        <f t="shared" ca="1" si="37"/>
        <v>0</v>
      </c>
      <c r="N77" s="19">
        <f t="shared" si="32"/>
        <v>36</v>
      </c>
      <c r="O77" s="15">
        <f t="shared" si="33"/>
        <v>5.48</v>
      </c>
      <c r="P77" s="15">
        <f t="shared" ca="1" si="38"/>
        <v>7.8700000000000019</v>
      </c>
      <c r="Q77" s="15">
        <f t="shared" si="41"/>
        <v>2.2599999999999998</v>
      </c>
      <c r="R77" s="15">
        <f t="shared" si="41"/>
        <v>5</v>
      </c>
      <c r="S77" s="15">
        <f t="shared" ca="1" si="42"/>
        <v>0.77</v>
      </c>
      <c r="U77" s="251">
        <f t="shared" si="34"/>
        <v>0.5</v>
      </c>
      <c r="X77" s="161"/>
      <c r="Y77" s="161"/>
      <c r="Z77" s="161"/>
      <c r="AA77" s="161"/>
      <c r="AB77" s="161"/>
      <c r="AC77" s="161"/>
      <c r="AD77" s="161"/>
      <c r="AE77" s="161"/>
      <c r="AF77" s="161"/>
      <c r="AG77" s="161"/>
      <c r="AH77" s="161"/>
      <c r="AI77" s="161"/>
      <c r="AJ77" s="161"/>
      <c r="AK77" s="161"/>
      <c r="AL77" s="161"/>
    </row>
    <row r="78" spans="1:40" x14ac:dyDescent="0.2">
      <c r="A78" s="60">
        <f t="shared" si="39"/>
        <v>40003</v>
      </c>
      <c r="B78" s="36">
        <v>84</v>
      </c>
      <c r="C78" s="161">
        <f t="shared" si="28"/>
        <v>10</v>
      </c>
      <c r="D78" s="11">
        <f t="shared" ca="1" si="29"/>
        <v>0.24</v>
      </c>
      <c r="E78" s="93">
        <f t="shared" si="30"/>
        <v>38</v>
      </c>
      <c r="F78" s="94">
        <f t="shared" si="31"/>
        <v>1</v>
      </c>
      <c r="G78" s="15">
        <f t="shared" ca="1" si="35"/>
        <v>0.24</v>
      </c>
      <c r="H78" s="26"/>
      <c r="I78" s="26">
        <v>1.25</v>
      </c>
      <c r="J78" s="15">
        <f t="shared" ca="1" si="36"/>
        <v>1.3600000000000003</v>
      </c>
      <c r="K78" s="12">
        <f t="shared" ca="1" si="40"/>
        <v>0.24817518248175185</v>
      </c>
      <c r="L78" s="13"/>
      <c r="M78" s="15">
        <f t="shared" ca="1" si="37"/>
        <v>0</v>
      </c>
      <c r="N78" s="19">
        <f t="shared" si="32"/>
        <v>36</v>
      </c>
      <c r="O78" s="15">
        <f t="shared" si="33"/>
        <v>5.48</v>
      </c>
      <c r="P78" s="15">
        <f t="shared" ca="1" si="38"/>
        <v>8.1100000000000012</v>
      </c>
      <c r="Q78" s="15">
        <f t="shared" si="41"/>
        <v>2.2599999999999998</v>
      </c>
      <c r="R78" s="15">
        <f t="shared" si="41"/>
        <v>6.25</v>
      </c>
      <c r="S78" s="15">
        <f t="shared" ca="1" si="42"/>
        <v>0.77</v>
      </c>
      <c r="U78" s="251">
        <f t="shared" si="34"/>
        <v>0.5</v>
      </c>
      <c r="X78" s="161"/>
      <c r="Y78" s="161"/>
      <c r="Z78" s="161"/>
      <c r="AA78" s="161"/>
      <c r="AB78" s="161"/>
      <c r="AC78" s="161"/>
      <c r="AD78" s="161"/>
      <c r="AE78" s="161"/>
      <c r="AF78" s="161"/>
      <c r="AG78" s="161"/>
      <c r="AH78" s="161"/>
      <c r="AI78" s="161"/>
      <c r="AJ78" s="161"/>
      <c r="AK78" s="161"/>
      <c r="AL78" s="161"/>
    </row>
    <row r="79" spans="1:40" x14ac:dyDescent="0.2">
      <c r="A79" s="60">
        <f t="shared" si="39"/>
        <v>40004</v>
      </c>
      <c r="B79" s="36">
        <v>84</v>
      </c>
      <c r="C79" s="161">
        <f t="shared" si="28"/>
        <v>11</v>
      </c>
      <c r="D79" s="11">
        <f t="shared" ca="1" si="29"/>
        <v>0.23</v>
      </c>
      <c r="E79" s="93">
        <f t="shared" si="30"/>
        <v>0</v>
      </c>
      <c r="F79" s="94">
        <f t="shared" si="31"/>
        <v>1</v>
      </c>
      <c r="G79" s="15">
        <f t="shared" ca="1" si="35"/>
        <v>0.23</v>
      </c>
      <c r="H79" s="26"/>
      <c r="I79" s="26"/>
      <c r="J79" s="15">
        <f t="shared" ca="1" si="36"/>
        <v>1.5900000000000003</v>
      </c>
      <c r="K79" s="12">
        <f t="shared" ca="1" si="40"/>
        <v>0.29014598540145986</v>
      </c>
      <c r="L79" s="13"/>
      <c r="M79" s="15">
        <f t="shared" ca="1" si="37"/>
        <v>0</v>
      </c>
      <c r="N79" s="19">
        <f t="shared" si="32"/>
        <v>36</v>
      </c>
      <c r="O79" s="15">
        <f t="shared" si="33"/>
        <v>5.48</v>
      </c>
      <c r="P79" s="15">
        <f t="shared" ca="1" si="38"/>
        <v>8.3400000000000016</v>
      </c>
      <c r="Q79" s="15">
        <f t="shared" si="41"/>
        <v>2.2599999999999998</v>
      </c>
      <c r="R79" s="15">
        <f t="shared" si="41"/>
        <v>6.25</v>
      </c>
      <c r="S79" s="15">
        <f t="shared" ca="1" si="42"/>
        <v>0.77</v>
      </c>
      <c r="U79" s="251">
        <f t="shared" si="34"/>
        <v>0.5</v>
      </c>
      <c r="X79" s="161"/>
      <c r="Y79" s="161"/>
      <c r="Z79" s="161"/>
      <c r="AA79" s="161"/>
      <c r="AB79" s="161"/>
      <c r="AC79" s="161"/>
      <c r="AD79" s="161"/>
      <c r="AE79" s="161"/>
      <c r="AF79" s="161"/>
      <c r="AG79" s="161"/>
      <c r="AH79" s="161"/>
      <c r="AI79" s="161"/>
      <c r="AJ79" s="161"/>
      <c r="AK79" s="161"/>
      <c r="AL79" s="161"/>
    </row>
    <row r="80" spans="1:40" x14ac:dyDescent="0.2">
      <c r="A80" s="60">
        <f t="shared" si="39"/>
        <v>40005</v>
      </c>
      <c r="B80" s="36">
        <v>85</v>
      </c>
      <c r="C80" s="161">
        <f t="shared" si="28"/>
        <v>11</v>
      </c>
      <c r="D80" s="11">
        <f t="shared" ca="1" si="29"/>
        <v>0.23</v>
      </c>
      <c r="E80" s="93">
        <f t="shared" si="30"/>
        <v>1</v>
      </c>
      <c r="F80" s="94">
        <f t="shared" si="31"/>
        <v>1</v>
      </c>
      <c r="G80" s="15">
        <f t="shared" ca="1" si="35"/>
        <v>0.23</v>
      </c>
      <c r="H80" s="26"/>
      <c r="I80" s="26"/>
      <c r="J80" s="15">
        <f t="shared" ca="1" si="36"/>
        <v>1.8200000000000003</v>
      </c>
      <c r="K80" s="12">
        <f t="shared" ca="1" si="40"/>
        <v>0.33211678832116792</v>
      </c>
      <c r="L80" s="13"/>
      <c r="M80" s="15">
        <f t="shared" ca="1" si="37"/>
        <v>0</v>
      </c>
      <c r="N80" s="19">
        <f t="shared" si="32"/>
        <v>36</v>
      </c>
      <c r="O80" s="15">
        <f t="shared" si="33"/>
        <v>5.48</v>
      </c>
      <c r="P80" s="15">
        <f t="shared" ca="1" si="38"/>
        <v>8.5700000000000021</v>
      </c>
      <c r="Q80" s="15">
        <f t="shared" si="41"/>
        <v>2.2599999999999998</v>
      </c>
      <c r="R80" s="15">
        <f t="shared" si="41"/>
        <v>6.25</v>
      </c>
      <c r="S80" s="15">
        <f t="shared" ca="1" si="42"/>
        <v>0.77</v>
      </c>
      <c r="U80" s="251">
        <f t="shared" si="34"/>
        <v>0.5</v>
      </c>
      <c r="X80" s="161"/>
      <c r="Y80" s="161"/>
      <c r="Z80" s="161"/>
      <c r="AA80" s="161"/>
      <c r="AB80" s="161"/>
      <c r="AC80" s="161"/>
      <c r="AD80" s="161"/>
      <c r="AE80" s="161"/>
      <c r="AF80" s="161"/>
      <c r="AG80" s="161"/>
      <c r="AH80" s="161"/>
      <c r="AI80" s="161"/>
      <c r="AJ80" s="161"/>
      <c r="AK80" s="161"/>
      <c r="AL80" s="161"/>
    </row>
    <row r="81" spans="1:40" x14ac:dyDescent="0.2">
      <c r="A81" s="60">
        <f t="shared" si="39"/>
        <v>40006</v>
      </c>
      <c r="B81" s="36">
        <v>94</v>
      </c>
      <c r="C81" s="161">
        <f t="shared" si="28"/>
        <v>11</v>
      </c>
      <c r="D81" s="11">
        <f t="shared" ca="1" si="29"/>
        <v>0.27</v>
      </c>
      <c r="E81" s="93">
        <f t="shared" si="30"/>
        <v>2</v>
      </c>
      <c r="F81" s="94">
        <f t="shared" si="31"/>
        <v>1</v>
      </c>
      <c r="G81" s="15">
        <f t="shared" ca="1" si="35"/>
        <v>0.27</v>
      </c>
      <c r="H81" s="26"/>
      <c r="I81" s="26"/>
      <c r="J81" s="15">
        <f t="shared" ca="1" si="36"/>
        <v>2.0900000000000003</v>
      </c>
      <c r="K81" s="12">
        <f t="shared" ca="1" si="40"/>
        <v>0.38138686131386862</v>
      </c>
      <c r="L81" s="13"/>
      <c r="M81" s="15">
        <f t="shared" ca="1" si="37"/>
        <v>0</v>
      </c>
      <c r="N81" s="19">
        <f t="shared" si="32"/>
        <v>36</v>
      </c>
      <c r="O81" s="15">
        <f t="shared" si="33"/>
        <v>5.48</v>
      </c>
      <c r="P81" s="15">
        <f t="shared" ca="1" si="38"/>
        <v>8.8400000000000016</v>
      </c>
      <c r="Q81" s="15">
        <f t="shared" si="41"/>
        <v>2.2599999999999998</v>
      </c>
      <c r="R81" s="15">
        <f t="shared" si="41"/>
        <v>6.25</v>
      </c>
      <c r="S81" s="15">
        <f t="shared" ca="1" si="42"/>
        <v>0.77</v>
      </c>
      <c r="U81" s="251">
        <f t="shared" si="34"/>
        <v>0.5</v>
      </c>
      <c r="X81" s="161"/>
      <c r="Y81" s="161"/>
      <c r="Z81" s="161"/>
      <c r="AA81" s="161"/>
      <c r="AB81" s="161"/>
      <c r="AC81" s="161"/>
      <c r="AD81" s="161"/>
      <c r="AE81" s="161"/>
      <c r="AF81" s="161"/>
      <c r="AG81" s="161"/>
      <c r="AH81" s="161"/>
      <c r="AI81" s="161"/>
      <c r="AJ81" s="161"/>
      <c r="AK81" s="161"/>
      <c r="AL81" s="161"/>
      <c r="AM81" s="161"/>
      <c r="AN81" s="161"/>
    </row>
    <row r="82" spans="1:40" ht="12.75" customHeight="1" x14ac:dyDescent="0.2">
      <c r="A82" s="60">
        <f t="shared" si="39"/>
        <v>40007</v>
      </c>
      <c r="B82" s="36">
        <v>94</v>
      </c>
      <c r="C82" s="161">
        <f t="shared" si="28"/>
        <v>11</v>
      </c>
      <c r="D82" s="11">
        <f t="shared" ca="1" si="29"/>
        <v>0.27</v>
      </c>
      <c r="E82" s="93">
        <f t="shared" si="30"/>
        <v>3</v>
      </c>
      <c r="F82" s="94">
        <f t="shared" si="31"/>
        <v>1</v>
      </c>
      <c r="G82" s="15">
        <f t="shared" ca="1" si="35"/>
        <v>0.27</v>
      </c>
      <c r="H82" s="26"/>
      <c r="I82" s="26"/>
      <c r="J82" s="15">
        <f t="shared" ca="1" si="36"/>
        <v>2.3600000000000003</v>
      </c>
      <c r="K82" s="12">
        <f t="shared" ca="1" si="40"/>
        <v>0.43065693430656937</v>
      </c>
      <c r="L82" s="13"/>
      <c r="M82" s="15">
        <f t="shared" ca="1" si="37"/>
        <v>0</v>
      </c>
      <c r="N82" s="19">
        <f t="shared" si="32"/>
        <v>36</v>
      </c>
      <c r="O82" s="15">
        <f t="shared" si="33"/>
        <v>5.48</v>
      </c>
      <c r="P82" s="15">
        <f t="shared" ca="1" si="38"/>
        <v>9.1100000000000012</v>
      </c>
      <c r="Q82" s="15">
        <f t="shared" si="41"/>
        <v>2.2599999999999998</v>
      </c>
      <c r="R82" s="15">
        <f t="shared" si="41"/>
        <v>6.25</v>
      </c>
      <c r="S82" s="15">
        <f t="shared" ca="1" si="42"/>
        <v>0.77</v>
      </c>
      <c r="U82" s="251">
        <f t="shared" si="34"/>
        <v>0.5</v>
      </c>
      <c r="X82" s="161"/>
      <c r="Y82" s="161"/>
      <c r="Z82" s="161"/>
      <c r="AA82" s="161"/>
      <c r="AB82" s="161"/>
      <c r="AC82" s="161"/>
      <c r="AD82" s="161"/>
      <c r="AE82" s="161"/>
      <c r="AF82" s="161"/>
      <c r="AG82" s="161"/>
      <c r="AH82" s="161"/>
      <c r="AI82" s="161"/>
      <c r="AJ82" s="161"/>
      <c r="AK82" s="161"/>
      <c r="AL82" s="161"/>
    </row>
    <row r="83" spans="1:40" x14ac:dyDescent="0.2">
      <c r="A83" s="60">
        <f t="shared" si="39"/>
        <v>40008</v>
      </c>
      <c r="B83" s="36">
        <v>95</v>
      </c>
      <c r="C83" s="161">
        <f t="shared" si="28"/>
        <v>11</v>
      </c>
      <c r="D83" s="11">
        <f t="shared" ca="1" si="29"/>
        <v>0.27</v>
      </c>
      <c r="E83" s="93">
        <f t="shared" si="30"/>
        <v>4</v>
      </c>
      <c r="F83" s="94">
        <f t="shared" si="31"/>
        <v>1</v>
      </c>
      <c r="G83" s="15">
        <f t="shared" ca="1" si="35"/>
        <v>0.27</v>
      </c>
      <c r="H83" s="26"/>
      <c r="I83" s="26">
        <v>1.25</v>
      </c>
      <c r="J83" s="15">
        <f t="shared" ca="1" si="36"/>
        <v>1.3800000000000003</v>
      </c>
      <c r="K83" s="12">
        <f t="shared" ca="1" si="40"/>
        <v>0.2518248175182482</v>
      </c>
      <c r="L83" s="13"/>
      <c r="M83" s="15">
        <f t="shared" ca="1" si="37"/>
        <v>0</v>
      </c>
      <c r="N83" s="19">
        <f t="shared" si="32"/>
        <v>36</v>
      </c>
      <c r="O83" s="15">
        <f t="shared" si="33"/>
        <v>5.48</v>
      </c>
      <c r="P83" s="15">
        <f t="shared" ca="1" si="38"/>
        <v>9.3800000000000008</v>
      </c>
      <c r="Q83" s="15">
        <f t="shared" si="41"/>
        <v>2.2599999999999998</v>
      </c>
      <c r="R83" s="15">
        <f t="shared" si="41"/>
        <v>7.5</v>
      </c>
      <c r="S83" s="15">
        <f t="shared" ca="1" si="42"/>
        <v>0.77</v>
      </c>
      <c r="U83" s="251">
        <f t="shared" si="34"/>
        <v>0.5</v>
      </c>
      <c r="X83" s="161"/>
      <c r="Y83" s="161"/>
      <c r="Z83" s="161"/>
      <c r="AA83" s="161"/>
      <c r="AB83" s="161"/>
      <c r="AC83" s="161"/>
      <c r="AD83" s="161"/>
      <c r="AE83" s="161"/>
      <c r="AF83" s="161"/>
      <c r="AG83" s="161"/>
      <c r="AH83" s="161"/>
      <c r="AI83" s="161"/>
      <c r="AJ83" s="161"/>
      <c r="AK83" s="161"/>
      <c r="AL83" s="161"/>
    </row>
    <row r="84" spans="1:40" x14ac:dyDescent="0.2">
      <c r="A84" s="60">
        <f t="shared" si="39"/>
        <v>40009</v>
      </c>
      <c r="B84" s="36">
        <v>92</v>
      </c>
      <c r="C84" s="161">
        <f t="shared" si="28"/>
        <v>11</v>
      </c>
      <c r="D84" s="11">
        <f t="shared" ca="1" si="29"/>
        <v>0.27</v>
      </c>
      <c r="E84" s="93">
        <f t="shared" si="30"/>
        <v>5</v>
      </c>
      <c r="F84" s="94">
        <f t="shared" si="31"/>
        <v>1</v>
      </c>
      <c r="G84" s="15">
        <f t="shared" ca="1" si="35"/>
        <v>0.27</v>
      </c>
      <c r="H84" s="26"/>
      <c r="I84" s="26"/>
      <c r="J84" s="15">
        <f t="shared" ca="1" si="36"/>
        <v>1.6500000000000004</v>
      </c>
      <c r="K84" s="12">
        <f t="shared" ca="1" si="40"/>
        <v>0.30109489051094895</v>
      </c>
      <c r="L84" s="13"/>
      <c r="M84" s="15">
        <f t="shared" ca="1" si="37"/>
        <v>0</v>
      </c>
      <c r="N84" s="19">
        <f t="shared" si="32"/>
        <v>36</v>
      </c>
      <c r="O84" s="15">
        <f t="shared" si="33"/>
        <v>5.48</v>
      </c>
      <c r="P84" s="15">
        <f t="shared" ca="1" si="38"/>
        <v>9.65</v>
      </c>
      <c r="Q84" s="15">
        <f t="shared" si="41"/>
        <v>2.2599999999999998</v>
      </c>
      <c r="R84" s="15">
        <f t="shared" si="41"/>
        <v>7.5</v>
      </c>
      <c r="S84" s="15">
        <f t="shared" ca="1" si="42"/>
        <v>0.77</v>
      </c>
      <c r="U84" s="251">
        <f t="shared" si="34"/>
        <v>0.5</v>
      </c>
      <c r="X84" s="161"/>
      <c r="Y84" s="161"/>
      <c r="Z84" s="161"/>
      <c r="AA84" s="161"/>
      <c r="AB84" s="161"/>
      <c r="AC84" s="161"/>
      <c r="AD84" s="161"/>
      <c r="AE84" s="161"/>
      <c r="AF84" s="161"/>
      <c r="AG84" s="161"/>
      <c r="AH84" s="161"/>
      <c r="AI84" s="161"/>
      <c r="AJ84" s="161"/>
      <c r="AK84" s="161"/>
      <c r="AL84" s="161"/>
    </row>
    <row r="85" spans="1:40" ht="12.75" customHeight="1" x14ac:dyDescent="0.2">
      <c r="A85" s="60">
        <f t="shared" si="39"/>
        <v>40010</v>
      </c>
      <c r="B85" s="36">
        <v>86</v>
      </c>
      <c r="C85" s="161">
        <f t="shared" si="28"/>
        <v>11</v>
      </c>
      <c r="D85" s="11">
        <f t="shared" ca="1" si="29"/>
        <v>0.23</v>
      </c>
      <c r="E85" s="93">
        <f t="shared" si="30"/>
        <v>6</v>
      </c>
      <c r="F85" s="94">
        <f t="shared" si="31"/>
        <v>1</v>
      </c>
      <c r="G85" s="15">
        <f t="shared" ca="1" si="35"/>
        <v>0.23</v>
      </c>
      <c r="H85" s="26"/>
      <c r="I85" s="26"/>
      <c r="J85" s="15">
        <f t="shared" ca="1" si="36"/>
        <v>1.8800000000000003</v>
      </c>
      <c r="K85" s="12">
        <f t="shared" ca="1" si="40"/>
        <v>0.34306569343065696</v>
      </c>
      <c r="L85" s="13"/>
      <c r="M85" s="15">
        <f t="shared" ca="1" si="37"/>
        <v>0</v>
      </c>
      <c r="N85" s="19">
        <f t="shared" si="32"/>
        <v>36</v>
      </c>
      <c r="O85" s="15">
        <f t="shared" si="33"/>
        <v>5.48</v>
      </c>
      <c r="P85" s="15">
        <f t="shared" ca="1" si="38"/>
        <v>9.8800000000000008</v>
      </c>
      <c r="Q85" s="15">
        <f t="shared" si="41"/>
        <v>2.2599999999999998</v>
      </c>
      <c r="R85" s="15">
        <f t="shared" si="41"/>
        <v>7.5</v>
      </c>
      <c r="S85" s="15">
        <f t="shared" ca="1" si="42"/>
        <v>0.77</v>
      </c>
      <c r="U85" s="251">
        <f t="shared" si="34"/>
        <v>0.5</v>
      </c>
      <c r="X85" s="161"/>
      <c r="Y85" s="161"/>
      <c r="Z85" s="161"/>
      <c r="AA85" s="161"/>
      <c r="AB85" s="161"/>
      <c r="AC85" s="161"/>
      <c r="AD85" s="161"/>
      <c r="AE85" s="161"/>
      <c r="AF85" s="161"/>
      <c r="AG85" s="161"/>
      <c r="AH85" s="161"/>
      <c r="AI85" s="161"/>
      <c r="AJ85" s="161"/>
      <c r="AK85" s="161"/>
      <c r="AL85" s="161"/>
    </row>
    <row r="86" spans="1:40" x14ac:dyDescent="0.2">
      <c r="A86" s="60">
        <f t="shared" si="39"/>
        <v>40011</v>
      </c>
      <c r="B86" s="36">
        <v>83</v>
      </c>
      <c r="C86" s="161">
        <f t="shared" si="28"/>
        <v>12</v>
      </c>
      <c r="D86" s="11">
        <f t="shared" ca="1" si="29"/>
        <v>0.22</v>
      </c>
      <c r="E86" s="93">
        <f t="shared" si="30"/>
        <v>7</v>
      </c>
      <c r="F86" s="94">
        <f t="shared" si="31"/>
        <v>1</v>
      </c>
      <c r="G86" s="15">
        <f t="shared" ca="1" si="35"/>
        <v>0.22</v>
      </c>
      <c r="H86" s="26"/>
      <c r="I86" s="26"/>
      <c r="J86" s="15">
        <f t="shared" ca="1" si="36"/>
        <v>2.1000000000000005</v>
      </c>
      <c r="K86" s="12">
        <f t="shared" ca="1" si="40"/>
        <v>0.38321167883211688</v>
      </c>
      <c r="L86" s="13"/>
      <c r="M86" s="15">
        <f t="shared" ca="1" si="37"/>
        <v>0</v>
      </c>
      <c r="N86" s="19">
        <f t="shared" si="32"/>
        <v>36</v>
      </c>
      <c r="O86" s="15">
        <f t="shared" si="33"/>
        <v>5.48</v>
      </c>
      <c r="P86" s="15">
        <f t="shared" ca="1" si="38"/>
        <v>10.100000000000001</v>
      </c>
      <c r="Q86" s="15">
        <f t="shared" si="41"/>
        <v>2.2599999999999998</v>
      </c>
      <c r="R86" s="15">
        <f t="shared" si="41"/>
        <v>7.5</v>
      </c>
      <c r="S86" s="15">
        <f t="shared" ca="1" si="42"/>
        <v>0.77</v>
      </c>
      <c r="U86" s="251">
        <f t="shared" si="34"/>
        <v>0.5</v>
      </c>
      <c r="X86" s="161"/>
      <c r="Y86" s="161"/>
      <c r="Z86" s="161"/>
      <c r="AA86" s="161"/>
      <c r="AB86" s="161"/>
      <c r="AC86" s="161"/>
      <c r="AD86" s="161"/>
      <c r="AE86" s="161"/>
      <c r="AF86" s="161"/>
      <c r="AG86" s="161"/>
      <c r="AH86" s="161"/>
      <c r="AI86" s="161"/>
      <c r="AJ86" s="161"/>
      <c r="AK86" s="161"/>
      <c r="AL86" s="161"/>
    </row>
    <row r="87" spans="1:40" x14ac:dyDescent="0.2">
      <c r="A87" s="60">
        <f t="shared" si="39"/>
        <v>40012</v>
      </c>
      <c r="B87" s="36">
        <v>83</v>
      </c>
      <c r="C87" s="161">
        <f t="shared" si="28"/>
        <v>12</v>
      </c>
      <c r="D87" s="11">
        <f t="shared" ca="1" si="29"/>
        <v>0.22</v>
      </c>
      <c r="E87" s="93">
        <f t="shared" si="30"/>
        <v>8</v>
      </c>
      <c r="F87" s="94">
        <f t="shared" si="31"/>
        <v>1</v>
      </c>
      <c r="G87" s="15">
        <f t="shared" ca="1" si="35"/>
        <v>0.22</v>
      </c>
      <c r="H87" s="26"/>
      <c r="I87" s="26"/>
      <c r="J87" s="15">
        <f t="shared" ca="1" si="36"/>
        <v>2.3200000000000007</v>
      </c>
      <c r="K87" s="12">
        <f t="shared" ca="1" si="40"/>
        <v>0.42335766423357674</v>
      </c>
      <c r="L87" s="13"/>
      <c r="M87" s="15">
        <f t="shared" ca="1" si="37"/>
        <v>0</v>
      </c>
      <c r="N87" s="19">
        <f t="shared" si="32"/>
        <v>36</v>
      </c>
      <c r="O87" s="15">
        <f t="shared" si="33"/>
        <v>5.48</v>
      </c>
      <c r="P87" s="15">
        <f t="shared" ca="1" si="38"/>
        <v>10.320000000000002</v>
      </c>
      <c r="Q87" s="15">
        <f t="shared" si="41"/>
        <v>2.2599999999999998</v>
      </c>
      <c r="R87" s="15">
        <f t="shared" si="41"/>
        <v>7.5</v>
      </c>
      <c r="S87" s="15">
        <f t="shared" ca="1" si="42"/>
        <v>0.77</v>
      </c>
      <c r="U87" s="251">
        <f t="shared" si="34"/>
        <v>0.5</v>
      </c>
      <c r="X87" s="161"/>
      <c r="Y87" s="161"/>
      <c r="Z87" s="161"/>
      <c r="AA87" s="161"/>
      <c r="AB87" s="161"/>
      <c r="AC87" s="161"/>
      <c r="AD87" s="161"/>
      <c r="AE87" s="161"/>
      <c r="AF87" s="161"/>
      <c r="AG87" s="161"/>
      <c r="AH87" s="161"/>
      <c r="AI87" s="161"/>
      <c r="AJ87" s="161"/>
      <c r="AK87" s="161"/>
      <c r="AL87" s="161"/>
    </row>
    <row r="88" spans="1:40" x14ac:dyDescent="0.2">
      <c r="A88" s="60">
        <f t="shared" si="39"/>
        <v>40013</v>
      </c>
      <c r="B88" s="36">
        <v>83</v>
      </c>
      <c r="C88" s="161">
        <f t="shared" si="28"/>
        <v>12</v>
      </c>
      <c r="D88" s="11">
        <f t="shared" ca="1" si="29"/>
        <v>0.22</v>
      </c>
      <c r="E88" s="93">
        <f t="shared" si="30"/>
        <v>9</v>
      </c>
      <c r="F88" s="94">
        <f t="shared" si="31"/>
        <v>1</v>
      </c>
      <c r="G88" s="15">
        <f t="shared" ca="1" si="35"/>
        <v>0.22</v>
      </c>
      <c r="H88" s="26"/>
      <c r="I88" s="26">
        <v>1.25</v>
      </c>
      <c r="J88" s="15">
        <f t="shared" ca="1" si="36"/>
        <v>1.2900000000000009</v>
      </c>
      <c r="K88" s="12">
        <f t="shared" ca="1" si="40"/>
        <v>0.23540145985401476</v>
      </c>
      <c r="L88" s="13"/>
      <c r="M88" s="15">
        <f t="shared" ca="1" si="37"/>
        <v>0</v>
      </c>
      <c r="N88" s="19">
        <f t="shared" si="32"/>
        <v>36</v>
      </c>
      <c r="O88" s="15">
        <f t="shared" si="33"/>
        <v>5.48</v>
      </c>
      <c r="P88" s="15">
        <f t="shared" ca="1" si="38"/>
        <v>10.540000000000003</v>
      </c>
      <c r="Q88" s="15">
        <f t="shared" si="41"/>
        <v>2.2599999999999998</v>
      </c>
      <c r="R88" s="15">
        <f t="shared" si="41"/>
        <v>8.75</v>
      </c>
      <c r="S88" s="15">
        <f t="shared" ca="1" si="42"/>
        <v>0.77</v>
      </c>
      <c r="U88" s="251">
        <f t="shared" si="34"/>
        <v>0.5</v>
      </c>
      <c r="X88" s="161"/>
      <c r="Y88" s="161"/>
      <c r="Z88" s="161"/>
      <c r="AA88" s="161"/>
      <c r="AB88" s="161"/>
      <c r="AC88" s="161"/>
      <c r="AD88" s="161"/>
      <c r="AE88" s="161"/>
      <c r="AF88" s="161"/>
      <c r="AG88" s="161"/>
      <c r="AH88" s="161"/>
      <c r="AI88" s="161"/>
      <c r="AJ88" s="161"/>
      <c r="AK88" s="161"/>
      <c r="AL88" s="161"/>
    </row>
    <row r="89" spans="1:40" x14ac:dyDescent="0.2">
      <c r="A89" s="60">
        <f t="shared" si="39"/>
        <v>40014</v>
      </c>
      <c r="B89" s="36">
        <v>81</v>
      </c>
      <c r="C89" s="161">
        <f t="shared" si="28"/>
        <v>12</v>
      </c>
      <c r="D89" s="11">
        <f t="shared" ca="1" si="29"/>
        <v>0.22</v>
      </c>
      <c r="E89" s="93">
        <f t="shared" si="30"/>
        <v>10</v>
      </c>
      <c r="F89" s="94">
        <f t="shared" si="31"/>
        <v>1</v>
      </c>
      <c r="G89" s="15">
        <f t="shared" ca="1" si="35"/>
        <v>0.22</v>
      </c>
      <c r="H89" s="26"/>
      <c r="I89" s="26"/>
      <c r="J89" s="15">
        <f t="shared" ca="1" si="36"/>
        <v>1.5100000000000009</v>
      </c>
      <c r="K89" s="12">
        <f t="shared" ca="1" si="40"/>
        <v>0.27554744525547459</v>
      </c>
      <c r="L89" s="13"/>
      <c r="M89" s="15">
        <f t="shared" ca="1" si="37"/>
        <v>0</v>
      </c>
      <c r="N89" s="19">
        <f t="shared" si="32"/>
        <v>36</v>
      </c>
      <c r="O89" s="15">
        <f t="shared" si="33"/>
        <v>5.48</v>
      </c>
      <c r="P89" s="15">
        <f t="shared" ca="1" si="38"/>
        <v>10.760000000000003</v>
      </c>
      <c r="Q89" s="15">
        <f t="shared" si="41"/>
        <v>2.2599999999999998</v>
      </c>
      <c r="R89" s="15">
        <f t="shared" si="41"/>
        <v>8.75</v>
      </c>
      <c r="S89" s="15">
        <f t="shared" ca="1" si="42"/>
        <v>0.77</v>
      </c>
      <c r="U89" s="251">
        <f t="shared" si="34"/>
        <v>0.5</v>
      </c>
      <c r="X89" s="161"/>
      <c r="Y89" s="161"/>
      <c r="Z89" s="161"/>
      <c r="AA89" s="161"/>
      <c r="AB89" s="161"/>
      <c r="AC89" s="161"/>
      <c r="AD89" s="161"/>
      <c r="AE89" s="161"/>
      <c r="AF89" s="161"/>
      <c r="AG89" s="161"/>
      <c r="AH89" s="161"/>
      <c r="AI89" s="161"/>
      <c r="AJ89" s="161"/>
      <c r="AK89" s="161"/>
      <c r="AL89" s="161"/>
    </row>
    <row r="90" spans="1:40" x14ac:dyDescent="0.2">
      <c r="A90" s="60">
        <f t="shared" si="39"/>
        <v>40015</v>
      </c>
      <c r="B90" s="36">
        <v>80</v>
      </c>
      <c r="C90" s="161">
        <f t="shared" si="28"/>
        <v>12</v>
      </c>
      <c r="D90" s="11">
        <f t="shared" ca="1" si="29"/>
        <v>0.22</v>
      </c>
      <c r="E90" s="93">
        <f t="shared" si="30"/>
        <v>11</v>
      </c>
      <c r="F90" s="94">
        <f t="shared" si="31"/>
        <v>1</v>
      </c>
      <c r="G90" s="15">
        <f t="shared" ca="1" si="35"/>
        <v>0.22</v>
      </c>
      <c r="H90" s="26"/>
      <c r="I90" s="26"/>
      <c r="J90" s="15">
        <f t="shared" ca="1" si="36"/>
        <v>1.7300000000000009</v>
      </c>
      <c r="K90" s="12">
        <f t="shared" ca="1" si="40"/>
        <v>0.31569343065693445</v>
      </c>
      <c r="L90" s="13"/>
      <c r="M90" s="15">
        <f t="shared" ca="1" si="37"/>
        <v>0</v>
      </c>
      <c r="N90" s="19">
        <f t="shared" si="32"/>
        <v>36</v>
      </c>
      <c r="O90" s="15">
        <f t="shared" si="33"/>
        <v>5.48</v>
      </c>
      <c r="P90" s="15">
        <f t="shared" ca="1" si="38"/>
        <v>10.980000000000004</v>
      </c>
      <c r="Q90" s="15">
        <f t="shared" ref="Q90:R105" si="43">Q89+H90</f>
        <v>2.2599999999999998</v>
      </c>
      <c r="R90" s="15">
        <f t="shared" si="43"/>
        <v>8.75</v>
      </c>
      <c r="S90" s="15">
        <f t="shared" ca="1" si="42"/>
        <v>0.77</v>
      </c>
      <c r="U90" s="251">
        <f t="shared" si="34"/>
        <v>0.5</v>
      </c>
      <c r="X90" s="161"/>
      <c r="Y90" s="161"/>
      <c r="Z90" s="161"/>
      <c r="AA90" s="161"/>
      <c r="AB90" s="161"/>
      <c r="AC90" s="161"/>
      <c r="AD90" s="161"/>
      <c r="AE90" s="161"/>
      <c r="AF90" s="161"/>
      <c r="AG90" s="161"/>
      <c r="AH90" s="161"/>
      <c r="AI90" s="161"/>
      <c r="AJ90" s="161"/>
      <c r="AK90" s="161"/>
      <c r="AL90" s="161"/>
    </row>
    <row r="91" spans="1:40" x14ac:dyDescent="0.2">
      <c r="A91" s="60">
        <f t="shared" si="39"/>
        <v>40016</v>
      </c>
      <c r="B91" s="36">
        <v>82</v>
      </c>
      <c r="C91" s="161">
        <f t="shared" si="28"/>
        <v>12</v>
      </c>
      <c r="D91" s="11">
        <f t="shared" ca="1" si="29"/>
        <v>0.22</v>
      </c>
      <c r="E91" s="93">
        <f t="shared" si="30"/>
        <v>12</v>
      </c>
      <c r="F91" s="94">
        <f t="shared" si="31"/>
        <v>1</v>
      </c>
      <c r="G91" s="15">
        <f t="shared" ca="1" si="35"/>
        <v>0.22</v>
      </c>
      <c r="H91" s="26"/>
      <c r="I91" s="26"/>
      <c r="J91" s="15">
        <f t="shared" ca="1" si="36"/>
        <v>1.9500000000000008</v>
      </c>
      <c r="K91" s="12">
        <f t="shared" ca="1" si="40"/>
        <v>0.35583941605839431</v>
      </c>
      <c r="L91" s="13"/>
      <c r="M91" s="15">
        <f t="shared" ca="1" si="37"/>
        <v>0</v>
      </c>
      <c r="N91" s="19">
        <f t="shared" si="32"/>
        <v>36</v>
      </c>
      <c r="O91" s="15">
        <f t="shared" si="33"/>
        <v>5.48</v>
      </c>
      <c r="P91" s="15">
        <f t="shared" ca="1" si="38"/>
        <v>11.200000000000005</v>
      </c>
      <c r="Q91" s="15">
        <f t="shared" si="43"/>
        <v>2.2599999999999998</v>
      </c>
      <c r="R91" s="15">
        <f t="shared" si="43"/>
        <v>8.75</v>
      </c>
      <c r="S91" s="15">
        <f t="shared" ca="1" si="42"/>
        <v>0.77</v>
      </c>
      <c r="U91" s="251">
        <f t="shared" si="34"/>
        <v>0.5</v>
      </c>
      <c r="X91" s="161"/>
      <c r="Y91" s="161"/>
      <c r="Z91" s="161"/>
      <c r="AA91" s="161"/>
      <c r="AB91" s="161"/>
      <c r="AC91" s="161"/>
      <c r="AD91" s="161"/>
      <c r="AE91" s="161"/>
      <c r="AF91" s="161"/>
      <c r="AG91" s="161"/>
      <c r="AH91" s="161"/>
      <c r="AI91" s="161"/>
      <c r="AJ91" s="161"/>
      <c r="AK91" s="161"/>
      <c r="AL91" s="161"/>
    </row>
    <row r="92" spans="1:40" x14ac:dyDescent="0.2">
      <c r="A92" s="60">
        <f t="shared" si="39"/>
        <v>40017</v>
      </c>
      <c r="B92" s="36">
        <v>89</v>
      </c>
      <c r="C92" s="161">
        <f t="shared" si="28"/>
        <v>12</v>
      </c>
      <c r="D92" s="11">
        <f t="shared" ca="1" si="29"/>
        <v>0.22</v>
      </c>
      <c r="E92" s="93">
        <f t="shared" si="30"/>
        <v>13</v>
      </c>
      <c r="F92" s="94">
        <f t="shared" si="31"/>
        <v>1</v>
      </c>
      <c r="G92" s="15">
        <f t="shared" ca="1" si="35"/>
        <v>0.22</v>
      </c>
      <c r="H92" s="26"/>
      <c r="I92" s="26"/>
      <c r="J92" s="15">
        <f t="shared" ca="1" si="36"/>
        <v>2.1700000000000008</v>
      </c>
      <c r="K92" s="12">
        <f t="shared" ca="1" si="40"/>
        <v>0.39598540145985411</v>
      </c>
      <c r="L92" s="13"/>
      <c r="M92" s="15">
        <f t="shared" ca="1" si="37"/>
        <v>0</v>
      </c>
      <c r="N92" s="19">
        <f t="shared" si="32"/>
        <v>36</v>
      </c>
      <c r="O92" s="15">
        <f t="shared" si="33"/>
        <v>5.48</v>
      </c>
      <c r="P92" s="15">
        <f t="shared" ca="1" si="38"/>
        <v>11.420000000000005</v>
      </c>
      <c r="Q92" s="15">
        <f t="shared" si="43"/>
        <v>2.2599999999999998</v>
      </c>
      <c r="R92" s="15">
        <f t="shared" si="43"/>
        <v>8.75</v>
      </c>
      <c r="S92" s="15">
        <f t="shared" ca="1" si="42"/>
        <v>0.77</v>
      </c>
      <c r="U92" s="251">
        <f t="shared" si="34"/>
        <v>0.5</v>
      </c>
      <c r="X92" s="161"/>
      <c r="Y92" s="161"/>
      <c r="Z92" s="161"/>
      <c r="AA92" s="161"/>
      <c r="AB92" s="161"/>
      <c r="AC92" s="161"/>
      <c r="AD92" s="161"/>
      <c r="AE92" s="161"/>
      <c r="AF92" s="161"/>
      <c r="AG92" s="161"/>
      <c r="AH92" s="161"/>
      <c r="AI92" s="161"/>
      <c r="AJ92" s="161"/>
      <c r="AK92" s="161"/>
      <c r="AL92" s="161"/>
    </row>
    <row r="93" spans="1:40" x14ac:dyDescent="0.2">
      <c r="A93" s="60">
        <f t="shared" si="39"/>
        <v>40018</v>
      </c>
      <c r="B93" s="36">
        <v>85</v>
      </c>
      <c r="C93" s="161">
        <f t="shared" si="28"/>
        <v>13</v>
      </c>
      <c r="D93" s="11">
        <f t="shared" ca="1" si="29"/>
        <v>0.21</v>
      </c>
      <c r="E93" s="93">
        <f t="shared" si="30"/>
        <v>14</v>
      </c>
      <c r="F93" s="94">
        <f t="shared" si="31"/>
        <v>1</v>
      </c>
      <c r="G93" s="15">
        <f t="shared" ca="1" si="35"/>
        <v>0.21</v>
      </c>
      <c r="H93" s="26"/>
      <c r="I93" s="26">
        <v>1.25</v>
      </c>
      <c r="J93" s="15">
        <f t="shared" ca="1" si="36"/>
        <v>1.1300000000000008</v>
      </c>
      <c r="K93" s="12">
        <f t="shared" ca="1" si="40"/>
        <v>0.20620437956204393</v>
      </c>
      <c r="L93" s="13"/>
      <c r="M93" s="15">
        <f t="shared" ca="1" si="37"/>
        <v>0</v>
      </c>
      <c r="N93" s="19">
        <f t="shared" si="32"/>
        <v>36</v>
      </c>
      <c r="O93" s="15">
        <f t="shared" si="33"/>
        <v>5.48</v>
      </c>
      <c r="P93" s="15">
        <f t="shared" ca="1" si="38"/>
        <v>11.630000000000006</v>
      </c>
      <c r="Q93" s="15">
        <f t="shared" si="43"/>
        <v>2.2599999999999998</v>
      </c>
      <c r="R93" s="15">
        <f t="shared" si="43"/>
        <v>10</v>
      </c>
      <c r="S93" s="15">
        <f t="shared" ca="1" si="42"/>
        <v>0.77</v>
      </c>
      <c r="T93" s="161"/>
      <c r="U93" s="251">
        <f t="shared" si="34"/>
        <v>0.5</v>
      </c>
      <c r="X93" s="161"/>
      <c r="Y93" s="161"/>
      <c r="Z93" s="161"/>
      <c r="AA93" s="161"/>
      <c r="AB93" s="161"/>
      <c r="AC93" s="161"/>
      <c r="AD93" s="161"/>
      <c r="AE93" s="161"/>
      <c r="AF93" s="161"/>
      <c r="AG93" s="161"/>
      <c r="AH93" s="161"/>
      <c r="AI93" s="161"/>
      <c r="AJ93" s="161"/>
      <c r="AK93" s="161"/>
      <c r="AL93" s="161"/>
      <c r="AM93" s="161"/>
      <c r="AN93" s="161"/>
    </row>
    <row r="94" spans="1:40" x14ac:dyDescent="0.2">
      <c r="A94" s="60">
        <f t="shared" si="39"/>
        <v>40019</v>
      </c>
      <c r="B94" s="36">
        <v>86</v>
      </c>
      <c r="C94" s="161">
        <f t="shared" si="28"/>
        <v>13</v>
      </c>
      <c r="D94" s="11">
        <f t="shared" ca="1" si="29"/>
        <v>0.21</v>
      </c>
      <c r="E94" s="93">
        <f t="shared" si="30"/>
        <v>15</v>
      </c>
      <c r="F94" s="94">
        <f t="shared" si="31"/>
        <v>1</v>
      </c>
      <c r="G94" s="15">
        <f t="shared" ca="1" si="35"/>
        <v>0.21</v>
      </c>
      <c r="H94" s="26"/>
      <c r="I94" s="26"/>
      <c r="J94" s="15">
        <f t="shared" ca="1" si="36"/>
        <v>1.3400000000000007</v>
      </c>
      <c r="K94" s="12">
        <f t="shared" ca="1" si="40"/>
        <v>0.24452554744525559</v>
      </c>
      <c r="L94" s="13"/>
      <c r="M94" s="15">
        <f t="shared" ca="1" si="37"/>
        <v>0</v>
      </c>
      <c r="N94" s="19">
        <f t="shared" si="32"/>
        <v>36</v>
      </c>
      <c r="O94" s="15">
        <f t="shared" si="33"/>
        <v>5.48</v>
      </c>
      <c r="P94" s="15">
        <f t="shared" ca="1" si="38"/>
        <v>11.840000000000007</v>
      </c>
      <c r="Q94" s="15">
        <f t="shared" si="43"/>
        <v>2.2599999999999998</v>
      </c>
      <c r="R94" s="15">
        <f t="shared" si="43"/>
        <v>10</v>
      </c>
      <c r="S94" s="15">
        <f t="shared" ca="1" si="42"/>
        <v>0.77</v>
      </c>
      <c r="U94" s="251">
        <f t="shared" si="34"/>
        <v>0.5</v>
      </c>
      <c r="X94" s="161"/>
      <c r="Y94" s="161"/>
      <c r="Z94" s="161"/>
      <c r="AA94" s="161"/>
      <c r="AB94" s="161"/>
      <c r="AC94" s="161"/>
      <c r="AD94" s="161"/>
      <c r="AE94" s="161"/>
      <c r="AF94" s="161"/>
      <c r="AG94" s="161"/>
      <c r="AH94" s="161"/>
      <c r="AI94" s="161"/>
      <c r="AJ94" s="161"/>
      <c r="AK94" s="161"/>
      <c r="AL94" s="161"/>
    </row>
    <row r="95" spans="1:40" ht="12.75" customHeight="1" x14ac:dyDescent="0.2">
      <c r="A95" s="60">
        <f t="shared" si="39"/>
        <v>40020</v>
      </c>
      <c r="B95" s="36">
        <v>84</v>
      </c>
      <c r="C95" s="161">
        <f t="shared" si="28"/>
        <v>13</v>
      </c>
      <c r="D95" s="11">
        <f t="shared" ca="1" si="29"/>
        <v>0.21</v>
      </c>
      <c r="E95" s="93">
        <f t="shared" si="30"/>
        <v>16</v>
      </c>
      <c r="F95" s="94">
        <f t="shared" si="31"/>
        <v>1</v>
      </c>
      <c r="G95" s="15">
        <f t="shared" ca="1" si="35"/>
        <v>0.21</v>
      </c>
      <c r="H95" s="26"/>
      <c r="I95" s="26"/>
      <c r="J95" s="15">
        <f t="shared" ca="1" si="36"/>
        <v>1.5500000000000007</v>
      </c>
      <c r="K95" s="12">
        <f t="shared" ca="1" si="40"/>
        <v>0.28284671532846728</v>
      </c>
      <c r="L95" s="13"/>
      <c r="M95" s="15">
        <f t="shared" ca="1" si="37"/>
        <v>0</v>
      </c>
      <c r="N95" s="19">
        <f t="shared" si="32"/>
        <v>36</v>
      </c>
      <c r="O95" s="15">
        <f t="shared" si="33"/>
        <v>5.48</v>
      </c>
      <c r="P95" s="15">
        <f t="shared" ca="1" si="38"/>
        <v>12.050000000000008</v>
      </c>
      <c r="Q95" s="15">
        <f t="shared" si="43"/>
        <v>2.2599999999999998</v>
      </c>
      <c r="R95" s="15">
        <f t="shared" si="43"/>
        <v>10</v>
      </c>
      <c r="S95" s="15">
        <f t="shared" ca="1" si="42"/>
        <v>0.77</v>
      </c>
      <c r="U95" s="251">
        <f t="shared" si="34"/>
        <v>0.5</v>
      </c>
      <c r="X95" s="161"/>
      <c r="Y95" s="161"/>
      <c r="Z95" s="161"/>
      <c r="AA95" s="161"/>
      <c r="AB95" s="161"/>
      <c r="AC95" s="161"/>
      <c r="AD95" s="161"/>
      <c r="AE95" s="161"/>
      <c r="AF95" s="161"/>
      <c r="AG95" s="161"/>
      <c r="AH95" s="161"/>
      <c r="AI95" s="161"/>
      <c r="AJ95" s="161"/>
      <c r="AK95" s="161"/>
      <c r="AL95" s="161"/>
    </row>
    <row r="96" spans="1:40" x14ac:dyDescent="0.2">
      <c r="A96" s="60">
        <f t="shared" si="39"/>
        <v>40021</v>
      </c>
      <c r="B96" s="36">
        <v>91</v>
      </c>
      <c r="C96" s="161">
        <f t="shared" si="28"/>
        <v>13</v>
      </c>
      <c r="D96" s="11">
        <f t="shared" ca="1" si="29"/>
        <v>0.25</v>
      </c>
      <c r="E96" s="93">
        <f t="shared" si="30"/>
        <v>17</v>
      </c>
      <c r="F96" s="94">
        <f t="shared" si="31"/>
        <v>1</v>
      </c>
      <c r="G96" s="15">
        <f t="shared" ca="1" si="35"/>
        <v>0.25</v>
      </c>
      <c r="H96" s="26"/>
      <c r="I96" s="26"/>
      <c r="J96" s="15">
        <f t="shared" ca="1" si="36"/>
        <v>1.8000000000000007</v>
      </c>
      <c r="K96" s="12">
        <f t="shared" ca="1" si="40"/>
        <v>0.32846715328467163</v>
      </c>
      <c r="L96" s="13"/>
      <c r="M96" s="15">
        <f t="shared" ca="1" si="37"/>
        <v>0</v>
      </c>
      <c r="N96" s="19">
        <f t="shared" si="32"/>
        <v>36</v>
      </c>
      <c r="O96" s="15">
        <f t="shared" si="33"/>
        <v>5.48</v>
      </c>
      <c r="P96" s="15">
        <f t="shared" ca="1" si="38"/>
        <v>12.300000000000008</v>
      </c>
      <c r="Q96" s="15">
        <f t="shared" si="43"/>
        <v>2.2599999999999998</v>
      </c>
      <c r="R96" s="15">
        <f t="shared" si="43"/>
        <v>10</v>
      </c>
      <c r="S96" s="15">
        <f t="shared" ca="1" si="42"/>
        <v>0.77</v>
      </c>
      <c r="U96" s="251">
        <f t="shared" si="34"/>
        <v>0.5</v>
      </c>
      <c r="X96" s="161"/>
      <c r="Y96" s="161"/>
      <c r="Z96" s="161"/>
      <c r="AA96" s="161"/>
      <c r="AB96" s="161"/>
      <c r="AC96" s="161"/>
      <c r="AD96" s="161"/>
      <c r="AE96" s="161"/>
      <c r="AF96" s="161"/>
      <c r="AG96" s="161"/>
      <c r="AH96" s="161"/>
      <c r="AI96" s="161"/>
      <c r="AJ96" s="161"/>
      <c r="AK96" s="161"/>
      <c r="AL96" s="161"/>
    </row>
    <row r="97" spans="1:43" x14ac:dyDescent="0.2">
      <c r="A97" s="60">
        <f t="shared" si="39"/>
        <v>40022</v>
      </c>
      <c r="B97" s="36">
        <v>93</v>
      </c>
      <c r="C97" s="161">
        <f t="shared" si="28"/>
        <v>13</v>
      </c>
      <c r="D97" s="11">
        <f t="shared" ca="1" si="29"/>
        <v>0.25</v>
      </c>
      <c r="E97" s="93">
        <f t="shared" si="30"/>
        <v>18</v>
      </c>
      <c r="F97" s="94">
        <f t="shared" si="31"/>
        <v>1</v>
      </c>
      <c r="G97" s="15">
        <f t="shared" ca="1" si="35"/>
        <v>0.25</v>
      </c>
      <c r="H97" s="26"/>
      <c r="I97" s="26"/>
      <c r="J97" s="15">
        <f t="shared" ca="1" si="36"/>
        <v>2.0500000000000007</v>
      </c>
      <c r="K97" s="12">
        <f t="shared" ca="1" si="40"/>
        <v>0.37408759124087604</v>
      </c>
      <c r="L97" s="13"/>
      <c r="M97" s="15">
        <f t="shared" ca="1" si="37"/>
        <v>0</v>
      </c>
      <c r="N97" s="19">
        <f t="shared" si="32"/>
        <v>36</v>
      </c>
      <c r="O97" s="15">
        <f t="shared" si="33"/>
        <v>5.48</v>
      </c>
      <c r="P97" s="15">
        <f t="shared" ca="1" si="38"/>
        <v>12.550000000000008</v>
      </c>
      <c r="Q97" s="15">
        <f t="shared" si="43"/>
        <v>2.2599999999999998</v>
      </c>
      <c r="R97" s="15">
        <f t="shared" si="43"/>
        <v>10</v>
      </c>
      <c r="S97" s="15">
        <f t="shared" ca="1" si="42"/>
        <v>0.77</v>
      </c>
      <c r="U97" s="251">
        <f t="shared" si="34"/>
        <v>0.5</v>
      </c>
      <c r="X97" s="161"/>
      <c r="Y97" s="161"/>
      <c r="Z97" s="161"/>
      <c r="AA97" s="161"/>
      <c r="AB97" s="161"/>
      <c r="AC97" s="161"/>
      <c r="AD97" s="161"/>
      <c r="AE97" s="161"/>
      <c r="AF97" s="161"/>
      <c r="AG97" s="161"/>
      <c r="AH97" s="161"/>
      <c r="AI97" s="161"/>
      <c r="AJ97" s="161"/>
      <c r="AK97" s="161"/>
      <c r="AL97" s="161"/>
    </row>
    <row r="98" spans="1:43" x14ac:dyDescent="0.2">
      <c r="A98" s="60">
        <f t="shared" si="39"/>
        <v>40023</v>
      </c>
      <c r="B98" s="36">
        <v>90</v>
      </c>
      <c r="C98" s="161">
        <f t="shared" si="28"/>
        <v>13</v>
      </c>
      <c r="D98" s="11">
        <f t="shared" ca="1" si="29"/>
        <v>0.25</v>
      </c>
      <c r="E98" s="93">
        <f t="shared" si="30"/>
        <v>19</v>
      </c>
      <c r="F98" s="94">
        <f t="shared" si="31"/>
        <v>1</v>
      </c>
      <c r="G98" s="15">
        <f t="shared" ca="1" si="35"/>
        <v>0.25</v>
      </c>
      <c r="H98" s="26"/>
      <c r="I98" s="26">
        <v>1.25</v>
      </c>
      <c r="J98" s="15">
        <f t="shared" ca="1" si="36"/>
        <v>1.0500000000000007</v>
      </c>
      <c r="K98" s="12">
        <f t="shared" ca="1" si="40"/>
        <v>0.19160583941605852</v>
      </c>
      <c r="L98" s="13"/>
      <c r="M98" s="15">
        <f t="shared" ca="1" si="37"/>
        <v>0</v>
      </c>
      <c r="N98" s="19">
        <f t="shared" si="32"/>
        <v>36</v>
      </c>
      <c r="O98" s="15">
        <f t="shared" si="33"/>
        <v>5.48</v>
      </c>
      <c r="P98" s="15">
        <f t="shared" ca="1" si="38"/>
        <v>12.800000000000008</v>
      </c>
      <c r="Q98" s="15">
        <f t="shared" si="43"/>
        <v>2.2599999999999998</v>
      </c>
      <c r="R98" s="15">
        <f t="shared" si="43"/>
        <v>11.25</v>
      </c>
      <c r="S98" s="15">
        <f t="shared" ca="1" si="42"/>
        <v>0.77</v>
      </c>
      <c r="U98" s="251">
        <f t="shared" si="34"/>
        <v>0.5</v>
      </c>
      <c r="X98" s="161"/>
      <c r="Y98" s="161"/>
      <c r="Z98" s="161"/>
      <c r="AA98" s="161"/>
      <c r="AB98" s="161"/>
      <c r="AC98" s="161"/>
      <c r="AD98" s="161"/>
      <c r="AE98" s="161"/>
      <c r="AF98" s="161"/>
      <c r="AG98" s="161"/>
      <c r="AH98" s="161"/>
      <c r="AI98" s="161"/>
      <c r="AJ98" s="161"/>
      <c r="AK98" s="161"/>
      <c r="AL98" s="161"/>
    </row>
    <row r="99" spans="1:43" x14ac:dyDescent="0.2">
      <c r="A99" s="60">
        <f t="shared" si="39"/>
        <v>40024</v>
      </c>
      <c r="B99" s="36">
        <v>97</v>
      </c>
      <c r="C99" s="161">
        <f t="shared" si="28"/>
        <v>13</v>
      </c>
      <c r="D99" s="11">
        <f t="shared" ca="1" si="29"/>
        <v>0.25</v>
      </c>
      <c r="E99" s="93">
        <f t="shared" si="30"/>
        <v>20</v>
      </c>
      <c r="F99" s="94">
        <f t="shared" si="31"/>
        <v>1</v>
      </c>
      <c r="G99" s="15">
        <f t="shared" ca="1" si="35"/>
        <v>0.25</v>
      </c>
      <c r="H99" s="26"/>
      <c r="I99" s="26"/>
      <c r="J99" s="15">
        <f t="shared" ca="1" si="36"/>
        <v>1.3000000000000007</v>
      </c>
      <c r="K99" s="12">
        <f t="shared" ca="1" si="40"/>
        <v>0.23722627737226287</v>
      </c>
      <c r="L99" s="13"/>
      <c r="M99" s="15">
        <f t="shared" ca="1" si="37"/>
        <v>0</v>
      </c>
      <c r="N99" s="19">
        <f t="shared" si="32"/>
        <v>36</v>
      </c>
      <c r="O99" s="15">
        <f t="shared" si="33"/>
        <v>5.48</v>
      </c>
      <c r="P99" s="15">
        <f t="shared" ca="1" si="38"/>
        <v>13.050000000000008</v>
      </c>
      <c r="Q99" s="15">
        <f t="shared" si="43"/>
        <v>2.2599999999999998</v>
      </c>
      <c r="R99" s="15">
        <f t="shared" si="43"/>
        <v>11.25</v>
      </c>
      <c r="S99" s="15">
        <f t="shared" ca="1" si="42"/>
        <v>0.77</v>
      </c>
      <c r="U99" s="251">
        <f t="shared" si="34"/>
        <v>0.5</v>
      </c>
      <c r="X99" s="161"/>
      <c r="Y99" s="161"/>
      <c r="Z99" s="161"/>
      <c r="AA99" s="161"/>
      <c r="AB99" s="161"/>
      <c r="AC99" s="161"/>
      <c r="AD99" s="161"/>
      <c r="AE99" s="161"/>
      <c r="AF99" s="161"/>
      <c r="AG99" s="161"/>
      <c r="AH99" s="161"/>
      <c r="AI99" s="161"/>
      <c r="AJ99" s="161"/>
      <c r="AK99" s="161"/>
      <c r="AL99" s="161"/>
    </row>
    <row r="100" spans="1:43" x14ac:dyDescent="0.2">
      <c r="A100" s="60">
        <f t="shared" si="39"/>
        <v>40025</v>
      </c>
      <c r="B100" s="36">
        <v>92</v>
      </c>
      <c r="C100" s="161">
        <f t="shared" si="28"/>
        <v>14</v>
      </c>
      <c r="D100" s="11">
        <f t="shared" ca="1" si="29"/>
        <v>0.2</v>
      </c>
      <c r="E100" s="93">
        <f t="shared" si="30"/>
        <v>21</v>
      </c>
      <c r="F100" s="94">
        <f t="shared" si="31"/>
        <v>1</v>
      </c>
      <c r="G100" s="15">
        <f t="shared" ca="1" si="35"/>
        <v>0.2</v>
      </c>
      <c r="H100" s="26"/>
      <c r="I100" s="26"/>
      <c r="J100" s="15">
        <f t="shared" ca="1" si="36"/>
        <v>1.5000000000000007</v>
      </c>
      <c r="K100" s="12">
        <f t="shared" ca="1" si="40"/>
        <v>0.27372262773722639</v>
      </c>
      <c r="L100" s="13"/>
      <c r="M100" s="15">
        <f t="shared" ca="1" si="37"/>
        <v>0</v>
      </c>
      <c r="N100" s="19">
        <f t="shared" si="32"/>
        <v>36</v>
      </c>
      <c r="O100" s="15">
        <f t="shared" si="33"/>
        <v>5.48</v>
      </c>
      <c r="P100" s="15">
        <f t="shared" ca="1" si="38"/>
        <v>13.250000000000007</v>
      </c>
      <c r="Q100" s="15">
        <f t="shared" si="43"/>
        <v>2.2599999999999998</v>
      </c>
      <c r="R100" s="15">
        <f t="shared" si="43"/>
        <v>11.25</v>
      </c>
      <c r="S100" s="15">
        <f t="shared" ca="1" si="42"/>
        <v>0.77</v>
      </c>
      <c r="U100" s="251">
        <f t="shared" si="34"/>
        <v>0.5</v>
      </c>
      <c r="X100" s="161"/>
      <c r="Y100" s="161"/>
      <c r="Z100" s="161"/>
      <c r="AA100" s="161"/>
      <c r="AB100" s="161"/>
      <c r="AC100" s="161"/>
      <c r="AD100" s="161"/>
      <c r="AE100" s="161"/>
      <c r="AF100" s="161"/>
      <c r="AG100" s="161"/>
      <c r="AH100" s="161"/>
      <c r="AI100" s="161"/>
      <c r="AJ100" s="161"/>
      <c r="AK100" s="161"/>
      <c r="AL100" s="161"/>
    </row>
    <row r="101" spans="1:43" x14ac:dyDescent="0.2">
      <c r="A101" s="60">
        <f t="shared" si="39"/>
        <v>40026</v>
      </c>
      <c r="B101" s="36">
        <v>86</v>
      </c>
      <c r="C101" s="161">
        <f t="shared" si="28"/>
        <v>14</v>
      </c>
      <c r="D101" s="11">
        <f t="shared" ca="1" si="29"/>
        <v>0.17</v>
      </c>
      <c r="E101" s="93">
        <f t="shared" si="30"/>
        <v>22</v>
      </c>
      <c r="F101" s="94">
        <f t="shared" si="31"/>
        <v>1</v>
      </c>
      <c r="G101" s="15">
        <f t="shared" ca="1" si="35"/>
        <v>0.17</v>
      </c>
      <c r="H101" s="26"/>
      <c r="I101" s="26"/>
      <c r="J101" s="15">
        <f t="shared" ca="1" si="36"/>
        <v>1.6700000000000006</v>
      </c>
      <c r="K101" s="12">
        <f t="shared" ca="1" si="40"/>
        <v>0.30474452554744536</v>
      </c>
      <c r="L101" s="13"/>
      <c r="M101" s="15">
        <f t="shared" ca="1" si="37"/>
        <v>0</v>
      </c>
      <c r="N101" s="19">
        <f t="shared" si="32"/>
        <v>36</v>
      </c>
      <c r="O101" s="15">
        <f t="shared" si="33"/>
        <v>5.48</v>
      </c>
      <c r="P101" s="15">
        <f t="shared" ca="1" si="38"/>
        <v>13.420000000000007</v>
      </c>
      <c r="Q101" s="15">
        <f t="shared" si="43"/>
        <v>2.2599999999999998</v>
      </c>
      <c r="R101" s="15">
        <f t="shared" si="43"/>
        <v>11.25</v>
      </c>
      <c r="S101" s="15">
        <f t="shared" ca="1" si="42"/>
        <v>0.77</v>
      </c>
      <c r="U101" s="251">
        <f t="shared" si="34"/>
        <v>0.5</v>
      </c>
      <c r="X101" s="161"/>
      <c r="Y101" s="161"/>
      <c r="Z101" s="161"/>
      <c r="AA101" s="161"/>
      <c r="AB101" s="161"/>
      <c r="AC101" s="161"/>
      <c r="AD101" s="161"/>
      <c r="AE101" s="161"/>
      <c r="AF101" s="161"/>
      <c r="AG101" s="161"/>
      <c r="AH101" s="161"/>
      <c r="AI101" s="161"/>
      <c r="AJ101" s="161"/>
      <c r="AK101" s="161"/>
      <c r="AL101" s="161"/>
    </row>
    <row r="102" spans="1:43" x14ac:dyDescent="0.2">
      <c r="A102" s="60">
        <f t="shared" si="39"/>
        <v>40027</v>
      </c>
      <c r="B102" s="36">
        <v>83</v>
      </c>
      <c r="C102" s="161">
        <f t="shared" si="28"/>
        <v>14</v>
      </c>
      <c r="D102" s="11">
        <f t="shared" ca="1" si="29"/>
        <v>0.17</v>
      </c>
      <c r="E102" s="93">
        <f t="shared" si="30"/>
        <v>23</v>
      </c>
      <c r="F102" s="94">
        <f t="shared" si="31"/>
        <v>1</v>
      </c>
      <c r="G102" s="15">
        <f t="shared" ca="1" si="35"/>
        <v>0.17</v>
      </c>
      <c r="H102" s="26"/>
      <c r="I102" s="26"/>
      <c r="J102" s="15">
        <f t="shared" ca="1" si="36"/>
        <v>1.8400000000000005</v>
      </c>
      <c r="K102" s="12">
        <f t="shared" ca="1" si="40"/>
        <v>0.33576642335766432</v>
      </c>
      <c r="L102" s="13"/>
      <c r="M102" s="15">
        <f t="shared" ca="1" si="37"/>
        <v>0</v>
      </c>
      <c r="N102" s="19">
        <f t="shared" si="32"/>
        <v>36</v>
      </c>
      <c r="O102" s="15">
        <f t="shared" si="33"/>
        <v>5.48</v>
      </c>
      <c r="P102" s="15">
        <f t="shared" ca="1" si="38"/>
        <v>13.590000000000007</v>
      </c>
      <c r="Q102" s="15">
        <f t="shared" si="43"/>
        <v>2.2599999999999998</v>
      </c>
      <c r="R102" s="15">
        <f t="shared" si="43"/>
        <v>11.25</v>
      </c>
      <c r="S102" s="15">
        <f t="shared" ca="1" si="42"/>
        <v>0.77</v>
      </c>
      <c r="T102" s="161"/>
      <c r="U102" s="251">
        <f t="shared" si="34"/>
        <v>0.5</v>
      </c>
      <c r="X102" s="161"/>
      <c r="Y102" s="161"/>
      <c r="Z102" s="161"/>
      <c r="AA102" s="161"/>
      <c r="AB102" s="161"/>
      <c r="AC102" s="161"/>
      <c r="AD102" s="161"/>
      <c r="AE102" s="161"/>
      <c r="AF102" s="161"/>
      <c r="AG102" s="161"/>
      <c r="AH102" s="161"/>
      <c r="AI102" s="161"/>
      <c r="AJ102" s="161"/>
      <c r="AK102" s="161"/>
      <c r="AL102" s="161"/>
      <c r="AM102" s="161"/>
      <c r="AN102" s="161"/>
    </row>
    <row r="103" spans="1:43" x14ac:dyDescent="0.2">
      <c r="A103" s="60">
        <f t="shared" si="39"/>
        <v>40028</v>
      </c>
      <c r="B103" s="36">
        <v>85</v>
      </c>
      <c r="C103" s="161">
        <f t="shared" si="28"/>
        <v>14</v>
      </c>
      <c r="D103" s="11">
        <f t="shared" ca="1" si="29"/>
        <v>0.17</v>
      </c>
      <c r="E103" s="93">
        <f t="shared" si="30"/>
        <v>24</v>
      </c>
      <c r="F103" s="94">
        <f t="shared" si="31"/>
        <v>1</v>
      </c>
      <c r="G103" s="15">
        <f t="shared" ca="1" si="35"/>
        <v>0.17</v>
      </c>
      <c r="H103" s="26"/>
      <c r="I103" s="26"/>
      <c r="J103" s="15">
        <f t="shared" ca="1" si="36"/>
        <v>2.0100000000000007</v>
      </c>
      <c r="K103" s="12">
        <f t="shared" ca="1" si="40"/>
        <v>0.36678832116788329</v>
      </c>
      <c r="L103" s="13"/>
      <c r="M103" s="15">
        <f t="shared" ca="1" si="37"/>
        <v>0</v>
      </c>
      <c r="N103" s="19">
        <f t="shared" si="32"/>
        <v>36</v>
      </c>
      <c r="O103" s="15">
        <f t="shared" si="33"/>
        <v>5.48</v>
      </c>
      <c r="P103" s="15">
        <f t="shared" ca="1" si="38"/>
        <v>13.760000000000007</v>
      </c>
      <c r="Q103" s="15">
        <f t="shared" si="43"/>
        <v>2.2599999999999998</v>
      </c>
      <c r="R103" s="15">
        <f t="shared" si="43"/>
        <v>11.25</v>
      </c>
      <c r="S103" s="15">
        <f t="shared" ca="1" si="42"/>
        <v>0.77</v>
      </c>
      <c r="T103" s="161"/>
      <c r="U103" s="251">
        <f t="shared" si="34"/>
        <v>0.5</v>
      </c>
      <c r="X103" s="161"/>
      <c r="Y103" s="161"/>
      <c r="Z103" s="161"/>
      <c r="AA103" s="161"/>
      <c r="AB103" s="161"/>
      <c r="AC103" s="161"/>
      <c r="AD103" s="161"/>
      <c r="AE103" s="161"/>
      <c r="AF103" s="161"/>
      <c r="AG103" s="161"/>
      <c r="AH103" s="161"/>
      <c r="AI103" s="161"/>
      <c r="AJ103" s="161"/>
      <c r="AK103" s="161"/>
      <c r="AL103" s="161"/>
      <c r="AM103" s="161"/>
      <c r="AN103" s="161"/>
      <c r="AO103" s="161"/>
      <c r="AP103" s="161"/>
      <c r="AQ103" s="161"/>
    </row>
    <row r="104" spans="1:43" x14ac:dyDescent="0.2">
      <c r="A104" s="60">
        <f t="shared" si="39"/>
        <v>40029</v>
      </c>
      <c r="B104" s="36">
        <v>87</v>
      </c>
      <c r="C104" s="161">
        <f t="shared" ref="C104:C135" si="44">IF(A104&lt;Emergence,0,INT((A104-Emergence)/7)+1)</f>
        <v>14</v>
      </c>
      <c r="D104" s="11">
        <f t="shared" ref="D104:D135" ca="1" si="45">IF(C104&gt;0,IF(K103&lt;=SWDPcritical,1,((1-K103)/(1-SWDPcritical)))*VLOOKUP(B104,INDIRECT(Crop),C104+1),0)</f>
        <v>0.17</v>
      </c>
      <c r="E104" s="93">
        <f t="shared" ref="E104:E135" si="46">IF(A104&lt;Alfalfa_Cut_1,"Uncut",A104-INDEX(Alfalfa_Cuts,1,MATCH(A104,Alfalfa_Cuts,1)))</f>
        <v>25</v>
      </c>
      <c r="F104" s="94">
        <f t="shared" ref="F104:F135" si="47">IF(AND(Crop="Alfalfa",AND(E104&gt;=0,E104&lt;=tacr)),((1-Kacr0)*(E104/tacr)+Kacr0),1)</f>
        <v>1</v>
      </c>
      <c r="G104" s="15">
        <f t="shared" ca="1" si="35"/>
        <v>0.17</v>
      </c>
      <c r="H104" s="26"/>
      <c r="I104" s="26">
        <v>1.25</v>
      </c>
      <c r="J104" s="15">
        <f t="shared" ca="1" si="36"/>
        <v>0.9300000000000006</v>
      </c>
      <c r="K104" s="12">
        <f t="shared" ca="1" si="40"/>
        <v>0.16970802919708039</v>
      </c>
      <c r="L104" s="13"/>
      <c r="M104" s="15">
        <f t="shared" ca="1" si="37"/>
        <v>0</v>
      </c>
      <c r="N104" s="19">
        <f t="shared" ref="N104:N135" si="48">IF(VLOOKUP(Crop,CropInfo,4,FALSE)=1,VLOOKUP(Crop,CropInfo,3,FALSE),IF(A104&lt;=Emergence,RZinitial,IF(AND(A104&gt;Emergence,C104&lt;VLOOKUP(Crop,CropInfo,4,FALSE)),N103+(VLOOKUP(Crop,CropInfo,3,FALSE)-RZinitial)/((VLOOKUP(Crop,CropInfo,4,FALSE)-1)*7),VLOOKUP(Crop,CropInfo,3,FALSE))))</f>
        <v>36</v>
      </c>
      <c r="O104" s="15">
        <f t="shared" ref="O104:O135" si="49">IF(N104=MAX(Zbj),VLOOKUP(N104,AWHCsite,6),((N104-VLOOKUP((MATCH(N104,Zbj,1)-1),SoilProp,3))/(VLOOKUP(MATCH(N104,Zbj,1),SoilProp,3)-VLOOKUP((MATCH(N104,Zbj,1)-1),SoilProp,3)))*(VLOOKUP(MATCH(N104,Zbj,1),SoilProp,8)-VLOOKUP((MATCH(N104,Zbj,1)-1),SoilProp,8))+VLOOKUP((MATCH(N104,Zbj,1)-1),SoilProp,8))</f>
        <v>5.48</v>
      </c>
      <c r="P104" s="15">
        <f t="shared" ca="1" si="38"/>
        <v>13.930000000000007</v>
      </c>
      <c r="Q104" s="15">
        <f t="shared" si="43"/>
        <v>2.2599999999999998</v>
      </c>
      <c r="R104" s="15">
        <f t="shared" si="43"/>
        <v>12.5</v>
      </c>
      <c r="S104" s="15">
        <f t="shared" ca="1" si="42"/>
        <v>0.77</v>
      </c>
      <c r="U104" s="251">
        <f t="shared" ref="U104:U135" si="50">MAD</f>
        <v>0.5</v>
      </c>
      <c r="X104" s="161"/>
      <c r="Y104" s="161"/>
      <c r="Z104" s="161"/>
      <c r="AA104" s="161"/>
      <c r="AB104" s="161"/>
      <c r="AC104" s="161"/>
      <c r="AD104" s="161"/>
      <c r="AE104" s="161"/>
      <c r="AF104" s="161"/>
      <c r="AG104" s="161"/>
      <c r="AH104" s="161"/>
      <c r="AI104" s="161"/>
      <c r="AJ104" s="161"/>
      <c r="AK104" s="161"/>
      <c r="AL104" s="161"/>
      <c r="AM104" s="161"/>
      <c r="AN104" s="161"/>
      <c r="AO104" s="161"/>
      <c r="AP104" s="161"/>
      <c r="AQ104" s="161"/>
    </row>
    <row r="105" spans="1:43" x14ac:dyDescent="0.2">
      <c r="A105" s="60">
        <f t="shared" si="39"/>
        <v>40030</v>
      </c>
      <c r="B105" s="36">
        <v>87</v>
      </c>
      <c r="C105" s="161">
        <f t="shared" si="44"/>
        <v>14</v>
      </c>
      <c r="D105" s="11">
        <f t="shared" ca="1" si="45"/>
        <v>0.17</v>
      </c>
      <c r="E105" s="93">
        <f t="shared" si="46"/>
        <v>26</v>
      </c>
      <c r="F105" s="94">
        <f t="shared" si="47"/>
        <v>1</v>
      </c>
      <c r="G105" s="15">
        <f t="shared" ca="1" si="35"/>
        <v>0.17</v>
      </c>
      <c r="H105" s="26"/>
      <c r="I105" s="26"/>
      <c r="J105" s="15">
        <f t="shared" ref="J105:J136" ca="1" si="51">IF(L105&lt;&gt;"",L105*O105,J104+IF(Crop="Alfalfa",G105,D105)+M105-H105-I105)</f>
        <v>1.1000000000000005</v>
      </c>
      <c r="K105" s="12">
        <f t="shared" ca="1" si="40"/>
        <v>0.20072992700729936</v>
      </c>
      <c r="L105" s="13"/>
      <c r="M105" s="15">
        <f t="shared" ref="M105:M136" ca="1" si="52">IF((J104+IF(Crop="Alfalfa",G105,D105)-H105-I105)&lt;0,-J104-IF(Crop="Alfalfa",G105,D105)+H105+I105,0)</f>
        <v>0</v>
      </c>
      <c r="N105" s="19">
        <f t="shared" si="48"/>
        <v>36</v>
      </c>
      <c r="O105" s="15">
        <f t="shared" si="49"/>
        <v>5.48</v>
      </c>
      <c r="P105" s="15">
        <f t="shared" ref="P105:P136" ca="1" si="53">P104+IF(Crop="Alfalfa",G105,D105)</f>
        <v>14.100000000000007</v>
      </c>
      <c r="Q105" s="15">
        <f t="shared" si="43"/>
        <v>2.2599999999999998</v>
      </c>
      <c r="R105" s="15">
        <f t="shared" si="43"/>
        <v>12.5</v>
      </c>
      <c r="S105" s="15">
        <f t="shared" ca="1" si="42"/>
        <v>0.77</v>
      </c>
      <c r="U105" s="251">
        <f t="shared" si="50"/>
        <v>0.5</v>
      </c>
      <c r="X105" s="161"/>
      <c r="Y105" s="161"/>
      <c r="Z105" s="161"/>
      <c r="AA105" s="161"/>
      <c r="AB105" s="161"/>
      <c r="AC105" s="161"/>
      <c r="AD105" s="161"/>
      <c r="AE105" s="161"/>
      <c r="AF105" s="161"/>
      <c r="AG105" s="161"/>
      <c r="AH105" s="161"/>
      <c r="AI105" s="161"/>
      <c r="AJ105" s="161"/>
      <c r="AK105" s="161"/>
      <c r="AL105" s="161"/>
      <c r="AM105" s="161"/>
      <c r="AN105" s="161"/>
      <c r="AO105" s="161"/>
      <c r="AP105" s="161"/>
      <c r="AQ105" s="161"/>
    </row>
    <row r="106" spans="1:43" x14ac:dyDescent="0.2">
      <c r="A106" s="60">
        <f t="shared" si="39"/>
        <v>40031</v>
      </c>
      <c r="B106" s="36">
        <v>78</v>
      </c>
      <c r="C106" s="161">
        <f t="shared" si="44"/>
        <v>14</v>
      </c>
      <c r="D106" s="11">
        <f t="shared" ca="1" si="45"/>
        <v>0.14000000000000001</v>
      </c>
      <c r="E106" s="93">
        <f t="shared" si="46"/>
        <v>27</v>
      </c>
      <c r="F106" s="94">
        <f t="shared" si="47"/>
        <v>1</v>
      </c>
      <c r="G106" s="15">
        <f t="shared" ca="1" si="35"/>
        <v>0.14000000000000001</v>
      </c>
      <c r="H106" s="26"/>
      <c r="I106" s="26"/>
      <c r="J106" s="15">
        <f t="shared" ca="1" si="51"/>
        <v>1.2400000000000007</v>
      </c>
      <c r="K106" s="12">
        <f t="shared" ca="1" si="40"/>
        <v>0.22627737226277383</v>
      </c>
      <c r="L106" s="13"/>
      <c r="M106" s="15">
        <f t="shared" ca="1" si="52"/>
        <v>0</v>
      </c>
      <c r="N106" s="19">
        <f t="shared" si="48"/>
        <v>36</v>
      </c>
      <c r="O106" s="15">
        <f t="shared" si="49"/>
        <v>5.48</v>
      </c>
      <c r="P106" s="15">
        <f t="shared" ca="1" si="53"/>
        <v>14.240000000000007</v>
      </c>
      <c r="Q106" s="15">
        <f t="shared" ref="Q106:R121" si="54">Q105+H106</f>
        <v>2.2599999999999998</v>
      </c>
      <c r="R106" s="15">
        <f t="shared" si="54"/>
        <v>12.5</v>
      </c>
      <c r="S106" s="15">
        <f t="shared" ca="1" si="42"/>
        <v>0.77</v>
      </c>
      <c r="U106" s="251">
        <f t="shared" si="50"/>
        <v>0.5</v>
      </c>
      <c r="X106" s="161"/>
      <c r="Y106" s="161"/>
      <c r="Z106" s="161"/>
      <c r="AA106" s="161"/>
      <c r="AB106" s="161"/>
      <c r="AC106" s="161"/>
      <c r="AD106" s="161"/>
      <c r="AE106" s="161"/>
      <c r="AF106" s="161"/>
      <c r="AG106" s="161"/>
      <c r="AH106" s="161"/>
      <c r="AI106" s="161"/>
      <c r="AJ106" s="161"/>
      <c r="AK106" s="161"/>
      <c r="AL106" s="161"/>
      <c r="AM106" s="161"/>
      <c r="AN106" s="161"/>
      <c r="AO106" s="161"/>
      <c r="AP106" s="161"/>
      <c r="AQ106" s="161"/>
    </row>
    <row r="107" spans="1:43" x14ac:dyDescent="0.2">
      <c r="A107" s="60">
        <f t="shared" si="39"/>
        <v>40032</v>
      </c>
      <c r="B107" s="36">
        <v>81</v>
      </c>
      <c r="C107" s="161">
        <f t="shared" si="44"/>
        <v>15</v>
      </c>
      <c r="D107" s="11">
        <f t="shared" ca="1" si="45"/>
        <v>0.14000000000000001</v>
      </c>
      <c r="E107" s="93">
        <f t="shared" si="46"/>
        <v>28</v>
      </c>
      <c r="F107" s="94">
        <f t="shared" si="47"/>
        <v>1</v>
      </c>
      <c r="G107" s="15">
        <f t="shared" ca="1" si="35"/>
        <v>0.14000000000000001</v>
      </c>
      <c r="H107" s="26"/>
      <c r="I107" s="26"/>
      <c r="J107" s="15">
        <f t="shared" ca="1" si="51"/>
        <v>1.3800000000000008</v>
      </c>
      <c r="K107" s="12">
        <f t="shared" ca="1" si="40"/>
        <v>0.25182481751824831</v>
      </c>
      <c r="L107" s="13"/>
      <c r="M107" s="15">
        <f t="shared" ca="1" si="52"/>
        <v>0</v>
      </c>
      <c r="N107" s="19">
        <f t="shared" si="48"/>
        <v>36</v>
      </c>
      <c r="O107" s="15">
        <f t="shared" si="49"/>
        <v>5.48</v>
      </c>
      <c r="P107" s="15">
        <f t="shared" ca="1" si="53"/>
        <v>14.380000000000008</v>
      </c>
      <c r="Q107" s="15">
        <f t="shared" si="54"/>
        <v>2.2599999999999998</v>
      </c>
      <c r="R107" s="15">
        <f t="shared" si="54"/>
        <v>12.5</v>
      </c>
      <c r="S107" s="15">
        <f t="shared" ca="1" si="42"/>
        <v>0.77</v>
      </c>
      <c r="U107" s="251">
        <f t="shared" si="50"/>
        <v>0.5</v>
      </c>
      <c r="X107" s="161"/>
      <c r="Y107" s="161"/>
      <c r="Z107" s="161"/>
      <c r="AA107" s="161"/>
      <c r="AB107" s="161"/>
      <c r="AC107" s="161"/>
      <c r="AD107" s="161"/>
      <c r="AE107" s="161"/>
      <c r="AF107" s="161"/>
      <c r="AG107" s="161"/>
      <c r="AH107" s="161"/>
      <c r="AI107" s="161"/>
      <c r="AJ107" s="161"/>
      <c r="AK107" s="161"/>
      <c r="AL107" s="161"/>
      <c r="AM107" s="161"/>
      <c r="AN107" s="161"/>
      <c r="AO107" s="161"/>
      <c r="AP107" s="161"/>
      <c r="AQ107" s="161"/>
    </row>
    <row r="108" spans="1:43" x14ac:dyDescent="0.2">
      <c r="A108" s="60">
        <f t="shared" si="39"/>
        <v>40033</v>
      </c>
      <c r="B108" s="36">
        <v>86</v>
      </c>
      <c r="C108" s="161">
        <f t="shared" si="44"/>
        <v>15</v>
      </c>
      <c r="D108" s="11">
        <f t="shared" ca="1" si="45"/>
        <v>0.14000000000000001</v>
      </c>
      <c r="E108" s="93">
        <f t="shared" si="46"/>
        <v>29</v>
      </c>
      <c r="F108" s="94">
        <f t="shared" si="47"/>
        <v>1</v>
      </c>
      <c r="G108" s="15">
        <f t="shared" ca="1" si="35"/>
        <v>0.14000000000000001</v>
      </c>
      <c r="H108" s="26"/>
      <c r="I108" s="26"/>
      <c r="J108" s="15">
        <f t="shared" ca="1" si="51"/>
        <v>1.5200000000000009</v>
      </c>
      <c r="K108" s="12">
        <f t="shared" ca="1" si="40"/>
        <v>0.27737226277372279</v>
      </c>
      <c r="L108" s="13"/>
      <c r="M108" s="15">
        <f t="shared" ca="1" si="52"/>
        <v>0</v>
      </c>
      <c r="N108" s="19">
        <f t="shared" si="48"/>
        <v>36</v>
      </c>
      <c r="O108" s="15">
        <f t="shared" si="49"/>
        <v>5.48</v>
      </c>
      <c r="P108" s="15">
        <f t="shared" ca="1" si="53"/>
        <v>14.520000000000008</v>
      </c>
      <c r="Q108" s="15">
        <f t="shared" si="54"/>
        <v>2.2599999999999998</v>
      </c>
      <c r="R108" s="15">
        <f t="shared" si="54"/>
        <v>12.5</v>
      </c>
      <c r="S108" s="15">
        <f t="shared" ca="1" si="42"/>
        <v>0.77</v>
      </c>
      <c r="U108" s="251">
        <f t="shared" si="50"/>
        <v>0.5</v>
      </c>
      <c r="X108" s="161"/>
      <c r="Y108" s="161"/>
      <c r="Z108" s="161"/>
      <c r="AA108" s="161"/>
      <c r="AB108" s="161"/>
      <c r="AC108" s="161"/>
      <c r="AD108" s="161"/>
      <c r="AE108" s="161"/>
      <c r="AF108" s="161"/>
      <c r="AG108" s="161"/>
      <c r="AH108" s="161"/>
      <c r="AI108" s="161"/>
      <c r="AJ108" s="161"/>
      <c r="AK108" s="161"/>
      <c r="AL108" s="161"/>
      <c r="AM108" s="161"/>
      <c r="AN108" s="161"/>
      <c r="AO108" s="161"/>
      <c r="AP108" s="161"/>
      <c r="AQ108" s="161"/>
    </row>
    <row r="109" spans="1:43" ht="12.75" customHeight="1" x14ac:dyDescent="0.2">
      <c r="A109" s="60">
        <f t="shared" si="39"/>
        <v>40034</v>
      </c>
      <c r="B109" s="36">
        <v>85</v>
      </c>
      <c r="C109" s="161">
        <f t="shared" si="44"/>
        <v>15</v>
      </c>
      <c r="D109" s="11">
        <f t="shared" ca="1" si="45"/>
        <v>0.14000000000000001</v>
      </c>
      <c r="E109" s="93">
        <f t="shared" si="46"/>
        <v>30</v>
      </c>
      <c r="F109" s="94">
        <f t="shared" si="47"/>
        <v>1</v>
      </c>
      <c r="G109" s="15">
        <f t="shared" ca="1" si="35"/>
        <v>0.14000000000000001</v>
      </c>
      <c r="H109" s="26"/>
      <c r="I109" s="26"/>
      <c r="J109" s="15">
        <f t="shared" ca="1" si="51"/>
        <v>1.660000000000001</v>
      </c>
      <c r="K109" s="12">
        <f t="shared" ca="1" si="40"/>
        <v>0.30291970802919727</v>
      </c>
      <c r="L109" s="13"/>
      <c r="M109" s="15">
        <f t="shared" ca="1" si="52"/>
        <v>0</v>
      </c>
      <c r="N109" s="19">
        <f t="shared" si="48"/>
        <v>36</v>
      </c>
      <c r="O109" s="15">
        <f t="shared" si="49"/>
        <v>5.48</v>
      </c>
      <c r="P109" s="15">
        <f t="shared" ca="1" si="53"/>
        <v>14.660000000000009</v>
      </c>
      <c r="Q109" s="15">
        <f t="shared" si="54"/>
        <v>2.2599999999999998</v>
      </c>
      <c r="R109" s="15">
        <f t="shared" si="54"/>
        <v>12.5</v>
      </c>
      <c r="S109" s="15">
        <f t="shared" ca="1" si="42"/>
        <v>0.77</v>
      </c>
      <c r="U109" s="251">
        <f t="shared" si="50"/>
        <v>0.5</v>
      </c>
      <c r="X109" s="161"/>
      <c r="Y109" s="161"/>
      <c r="Z109" s="161"/>
      <c r="AA109" s="161"/>
      <c r="AB109" s="161"/>
      <c r="AC109" s="161"/>
      <c r="AD109" s="161"/>
      <c r="AE109" s="161"/>
      <c r="AF109" s="161"/>
      <c r="AG109" s="161"/>
      <c r="AH109" s="161"/>
      <c r="AI109" s="161"/>
      <c r="AJ109" s="161"/>
      <c r="AK109" s="161"/>
      <c r="AL109" s="161"/>
      <c r="AM109" s="161"/>
      <c r="AN109" s="161"/>
      <c r="AO109" s="161"/>
      <c r="AP109" s="161"/>
      <c r="AQ109" s="161"/>
    </row>
    <row r="110" spans="1:43" x14ac:dyDescent="0.2">
      <c r="A110" s="60">
        <f t="shared" si="39"/>
        <v>40035</v>
      </c>
      <c r="B110" s="36">
        <v>82</v>
      </c>
      <c r="C110" s="161">
        <f t="shared" si="44"/>
        <v>15</v>
      </c>
      <c r="D110" s="11">
        <f t="shared" ca="1" si="45"/>
        <v>0.14000000000000001</v>
      </c>
      <c r="E110" s="93">
        <f t="shared" si="46"/>
        <v>31</v>
      </c>
      <c r="F110" s="94">
        <f t="shared" si="47"/>
        <v>1</v>
      </c>
      <c r="G110" s="15">
        <f t="shared" ca="1" si="35"/>
        <v>0.14000000000000001</v>
      </c>
      <c r="H110" s="26"/>
      <c r="I110" s="26"/>
      <c r="J110" s="15">
        <f t="shared" ca="1" si="51"/>
        <v>1.8000000000000012</v>
      </c>
      <c r="K110" s="12">
        <f t="shared" ca="1" si="40"/>
        <v>0.32846715328467174</v>
      </c>
      <c r="L110" s="13"/>
      <c r="M110" s="15">
        <f t="shared" ca="1" si="52"/>
        <v>0</v>
      </c>
      <c r="N110" s="19">
        <f t="shared" si="48"/>
        <v>36</v>
      </c>
      <c r="O110" s="15">
        <f t="shared" si="49"/>
        <v>5.48</v>
      </c>
      <c r="P110" s="15">
        <f t="shared" ca="1" si="53"/>
        <v>14.80000000000001</v>
      </c>
      <c r="Q110" s="15">
        <f t="shared" si="54"/>
        <v>2.2599999999999998</v>
      </c>
      <c r="R110" s="15">
        <f t="shared" si="54"/>
        <v>12.5</v>
      </c>
      <c r="S110" s="15">
        <f t="shared" ca="1" si="42"/>
        <v>0.77</v>
      </c>
      <c r="U110" s="251">
        <f t="shared" si="50"/>
        <v>0.5</v>
      </c>
      <c r="X110" s="161"/>
      <c r="Y110" s="161"/>
      <c r="Z110" s="161"/>
      <c r="AA110" s="161"/>
      <c r="AB110" s="161"/>
      <c r="AC110" s="161"/>
      <c r="AD110" s="161"/>
      <c r="AE110" s="161"/>
      <c r="AF110" s="161"/>
      <c r="AG110" s="161"/>
      <c r="AH110" s="161"/>
      <c r="AI110" s="161"/>
      <c r="AJ110" s="161"/>
      <c r="AK110" s="161"/>
      <c r="AL110" s="161"/>
      <c r="AM110" s="161"/>
      <c r="AN110" s="161"/>
      <c r="AO110" s="161"/>
      <c r="AP110" s="161"/>
      <c r="AQ110" s="161"/>
    </row>
    <row r="111" spans="1:43" x14ac:dyDescent="0.2">
      <c r="A111" s="60">
        <f t="shared" si="39"/>
        <v>40036</v>
      </c>
      <c r="B111" s="36">
        <v>86</v>
      </c>
      <c r="C111" s="161">
        <f t="shared" si="44"/>
        <v>15</v>
      </c>
      <c r="D111" s="11">
        <f t="shared" ca="1" si="45"/>
        <v>0.14000000000000001</v>
      </c>
      <c r="E111" s="93">
        <f t="shared" si="46"/>
        <v>32</v>
      </c>
      <c r="F111" s="94">
        <f t="shared" si="47"/>
        <v>1</v>
      </c>
      <c r="G111" s="15">
        <f t="shared" ca="1" si="35"/>
        <v>0.14000000000000001</v>
      </c>
      <c r="H111" s="26"/>
      <c r="I111" s="26">
        <v>1.25</v>
      </c>
      <c r="J111" s="15">
        <f t="shared" ca="1" si="51"/>
        <v>0.69000000000000128</v>
      </c>
      <c r="K111" s="12">
        <f t="shared" ca="1" si="40"/>
        <v>0.12591240875912432</v>
      </c>
      <c r="L111" s="13"/>
      <c r="M111" s="15">
        <f t="shared" ca="1" si="52"/>
        <v>0</v>
      </c>
      <c r="N111" s="19">
        <f t="shared" si="48"/>
        <v>36</v>
      </c>
      <c r="O111" s="15">
        <f t="shared" si="49"/>
        <v>5.48</v>
      </c>
      <c r="P111" s="15">
        <f t="shared" ca="1" si="53"/>
        <v>14.94000000000001</v>
      </c>
      <c r="Q111" s="15">
        <f t="shared" si="54"/>
        <v>2.2599999999999998</v>
      </c>
      <c r="R111" s="15">
        <f t="shared" si="54"/>
        <v>13.75</v>
      </c>
      <c r="S111" s="15">
        <f t="shared" ca="1" si="42"/>
        <v>0.77</v>
      </c>
      <c r="U111" s="251">
        <f t="shared" si="50"/>
        <v>0.5</v>
      </c>
      <c r="X111" s="161"/>
      <c r="Y111" s="161"/>
      <c r="Z111" s="161"/>
      <c r="AA111" s="161"/>
      <c r="AB111" s="161"/>
      <c r="AC111" s="161"/>
      <c r="AD111" s="161"/>
      <c r="AE111" s="161"/>
      <c r="AF111" s="161"/>
      <c r="AG111" s="161"/>
      <c r="AH111" s="161"/>
      <c r="AI111" s="161"/>
      <c r="AJ111" s="161"/>
      <c r="AK111" s="161"/>
      <c r="AL111" s="161"/>
      <c r="AM111" s="161"/>
      <c r="AN111" s="161"/>
      <c r="AO111" s="161"/>
      <c r="AP111" s="161"/>
      <c r="AQ111" s="161"/>
    </row>
    <row r="112" spans="1:43" x14ac:dyDescent="0.2">
      <c r="A112" s="60">
        <f t="shared" si="39"/>
        <v>40037</v>
      </c>
      <c r="B112" s="36">
        <v>85</v>
      </c>
      <c r="C112" s="161">
        <f t="shared" si="44"/>
        <v>15</v>
      </c>
      <c r="D112" s="11">
        <f t="shared" ca="1" si="45"/>
        <v>0.14000000000000001</v>
      </c>
      <c r="E112" s="93">
        <f t="shared" si="46"/>
        <v>33</v>
      </c>
      <c r="F112" s="94">
        <f t="shared" si="47"/>
        <v>1</v>
      </c>
      <c r="G112" s="15">
        <f t="shared" ca="1" si="35"/>
        <v>0.14000000000000001</v>
      </c>
      <c r="H112" s="26"/>
      <c r="I112" s="26"/>
      <c r="J112" s="15">
        <f t="shared" ca="1" si="51"/>
        <v>0.83000000000000129</v>
      </c>
      <c r="K112" s="12">
        <f t="shared" ca="1" si="40"/>
        <v>0.15145985401459877</v>
      </c>
      <c r="L112" s="13"/>
      <c r="M112" s="15">
        <f t="shared" ca="1" si="52"/>
        <v>0</v>
      </c>
      <c r="N112" s="19">
        <f t="shared" si="48"/>
        <v>36</v>
      </c>
      <c r="O112" s="15">
        <f t="shared" si="49"/>
        <v>5.48</v>
      </c>
      <c r="P112" s="15">
        <f t="shared" ca="1" si="53"/>
        <v>15.080000000000011</v>
      </c>
      <c r="Q112" s="15">
        <f t="shared" si="54"/>
        <v>2.2599999999999998</v>
      </c>
      <c r="R112" s="15">
        <f t="shared" si="54"/>
        <v>13.75</v>
      </c>
      <c r="S112" s="15">
        <f t="shared" ca="1" si="42"/>
        <v>0.77</v>
      </c>
      <c r="U112" s="251">
        <f t="shared" si="50"/>
        <v>0.5</v>
      </c>
      <c r="X112" s="161"/>
      <c r="Y112" s="161"/>
      <c r="Z112" s="161"/>
      <c r="AA112" s="161"/>
      <c r="AB112" s="161"/>
      <c r="AC112" s="161"/>
      <c r="AD112" s="161"/>
      <c r="AE112" s="161"/>
      <c r="AF112" s="161"/>
      <c r="AG112" s="161"/>
      <c r="AH112" s="161"/>
      <c r="AI112" s="161"/>
      <c r="AJ112" s="161"/>
      <c r="AK112" s="161"/>
      <c r="AL112" s="161"/>
      <c r="AM112" s="161"/>
      <c r="AN112" s="161"/>
      <c r="AO112" s="161"/>
      <c r="AP112" s="161"/>
      <c r="AQ112" s="161"/>
    </row>
    <row r="113" spans="1:43" x14ac:dyDescent="0.2">
      <c r="A113" s="60">
        <f t="shared" si="39"/>
        <v>40038</v>
      </c>
      <c r="B113" s="36">
        <v>77</v>
      </c>
      <c r="C113" s="161">
        <f t="shared" si="44"/>
        <v>15</v>
      </c>
      <c r="D113" s="11">
        <f t="shared" ca="1" si="45"/>
        <v>0.11</v>
      </c>
      <c r="E113" s="93">
        <f t="shared" si="46"/>
        <v>34</v>
      </c>
      <c r="F113" s="94">
        <f t="shared" si="47"/>
        <v>1</v>
      </c>
      <c r="G113" s="15">
        <f t="shared" ca="1" si="35"/>
        <v>0.11</v>
      </c>
      <c r="H113" s="26"/>
      <c r="I113" s="26"/>
      <c r="J113" s="15">
        <f t="shared" ca="1" si="51"/>
        <v>0.94000000000000128</v>
      </c>
      <c r="K113" s="12">
        <f t="shared" ca="1" si="40"/>
        <v>0.17153284671532867</v>
      </c>
      <c r="L113" s="13"/>
      <c r="M113" s="15">
        <f t="shared" ca="1" si="52"/>
        <v>0</v>
      </c>
      <c r="N113" s="19">
        <f t="shared" si="48"/>
        <v>36</v>
      </c>
      <c r="O113" s="15">
        <f t="shared" si="49"/>
        <v>5.48</v>
      </c>
      <c r="P113" s="15">
        <f t="shared" ca="1" si="53"/>
        <v>15.19000000000001</v>
      </c>
      <c r="Q113" s="15">
        <f t="shared" si="54"/>
        <v>2.2599999999999998</v>
      </c>
      <c r="R113" s="15">
        <f t="shared" si="54"/>
        <v>13.75</v>
      </c>
      <c r="S113" s="15">
        <f t="shared" ca="1" si="42"/>
        <v>0.77</v>
      </c>
      <c r="U113" s="251">
        <f t="shared" si="50"/>
        <v>0.5</v>
      </c>
      <c r="X113" s="161"/>
      <c r="Y113" s="161"/>
      <c r="Z113" s="161"/>
      <c r="AA113" s="161"/>
      <c r="AB113" s="161"/>
      <c r="AC113" s="161"/>
      <c r="AD113" s="161"/>
      <c r="AE113" s="161"/>
      <c r="AF113" s="161"/>
      <c r="AG113" s="161"/>
      <c r="AH113" s="161"/>
      <c r="AI113" s="161"/>
      <c r="AJ113" s="161"/>
      <c r="AK113" s="161"/>
      <c r="AL113" s="161"/>
      <c r="AM113" s="161"/>
      <c r="AN113" s="161"/>
      <c r="AO113" s="161"/>
      <c r="AP113" s="161"/>
      <c r="AQ113" s="161"/>
    </row>
    <row r="114" spans="1:43" x14ac:dyDescent="0.2">
      <c r="A114" s="60">
        <f t="shared" si="39"/>
        <v>40039</v>
      </c>
      <c r="B114" s="36">
        <v>78</v>
      </c>
      <c r="C114" s="161">
        <f t="shared" si="44"/>
        <v>16</v>
      </c>
      <c r="D114" s="11">
        <f t="shared" ca="1" si="45"/>
        <v>0.09</v>
      </c>
      <c r="E114" s="93">
        <f t="shared" si="46"/>
        <v>35</v>
      </c>
      <c r="F114" s="94">
        <f t="shared" si="47"/>
        <v>1</v>
      </c>
      <c r="G114" s="15">
        <f t="shared" ca="1" si="35"/>
        <v>0.09</v>
      </c>
      <c r="H114" s="26"/>
      <c r="I114" s="26"/>
      <c r="J114" s="15">
        <f t="shared" ca="1" si="51"/>
        <v>1.0300000000000014</v>
      </c>
      <c r="K114" s="12">
        <f t="shared" ca="1" si="40"/>
        <v>0.18795620437956229</v>
      </c>
      <c r="L114" s="13"/>
      <c r="M114" s="15">
        <f t="shared" ca="1" si="52"/>
        <v>0</v>
      </c>
      <c r="N114" s="19">
        <f t="shared" si="48"/>
        <v>36</v>
      </c>
      <c r="O114" s="15">
        <f t="shared" si="49"/>
        <v>5.48</v>
      </c>
      <c r="P114" s="15">
        <f t="shared" ca="1" si="53"/>
        <v>15.28000000000001</v>
      </c>
      <c r="Q114" s="15">
        <f t="shared" si="54"/>
        <v>2.2599999999999998</v>
      </c>
      <c r="R114" s="15">
        <f t="shared" si="54"/>
        <v>13.75</v>
      </c>
      <c r="S114" s="15">
        <f t="shared" ca="1" si="42"/>
        <v>0.77</v>
      </c>
      <c r="U114" s="251">
        <f t="shared" si="50"/>
        <v>0.5</v>
      </c>
      <c r="X114" s="161"/>
      <c r="Y114" s="161"/>
      <c r="Z114" s="161"/>
      <c r="AA114" s="161"/>
      <c r="AB114" s="161"/>
      <c r="AC114" s="161"/>
      <c r="AD114" s="161"/>
      <c r="AE114" s="161"/>
      <c r="AF114" s="161"/>
      <c r="AG114" s="161"/>
      <c r="AH114" s="161"/>
      <c r="AI114" s="161"/>
      <c r="AJ114" s="161"/>
      <c r="AK114" s="161"/>
      <c r="AL114" s="161"/>
      <c r="AM114" s="161"/>
      <c r="AN114" s="161"/>
      <c r="AO114" s="161"/>
      <c r="AP114" s="161"/>
      <c r="AQ114" s="161"/>
    </row>
    <row r="115" spans="1:43" x14ac:dyDescent="0.2">
      <c r="A115" s="60">
        <f t="shared" si="39"/>
        <v>40040</v>
      </c>
      <c r="B115" s="36">
        <v>79</v>
      </c>
      <c r="C115" s="161">
        <f t="shared" si="44"/>
        <v>16</v>
      </c>
      <c r="D115" s="11">
        <f t="shared" ca="1" si="45"/>
        <v>0.09</v>
      </c>
      <c r="E115" s="93">
        <f t="shared" si="46"/>
        <v>36</v>
      </c>
      <c r="F115" s="94">
        <f t="shared" si="47"/>
        <v>1</v>
      </c>
      <c r="G115" s="15">
        <f t="shared" ca="1" si="35"/>
        <v>0.09</v>
      </c>
      <c r="H115" s="26"/>
      <c r="I115" s="26"/>
      <c r="J115" s="15">
        <f t="shared" si="51"/>
        <v>2.1920000000000002</v>
      </c>
      <c r="K115" s="12">
        <f t="shared" si="40"/>
        <v>0.4</v>
      </c>
      <c r="L115" s="13">
        <v>0.4</v>
      </c>
      <c r="M115" s="15">
        <f t="shared" ca="1" si="52"/>
        <v>0</v>
      </c>
      <c r="N115" s="19">
        <f t="shared" si="48"/>
        <v>36</v>
      </c>
      <c r="O115" s="15">
        <f t="shared" si="49"/>
        <v>5.48</v>
      </c>
      <c r="P115" s="15">
        <f t="shared" ca="1" si="53"/>
        <v>15.37000000000001</v>
      </c>
      <c r="Q115" s="15">
        <f t="shared" si="54"/>
        <v>2.2599999999999998</v>
      </c>
      <c r="R115" s="15">
        <f t="shared" si="54"/>
        <v>13.75</v>
      </c>
      <c r="S115" s="15">
        <f t="shared" ca="1" si="42"/>
        <v>0.77</v>
      </c>
      <c r="U115" s="251">
        <f t="shared" si="50"/>
        <v>0.5</v>
      </c>
      <c r="X115" s="161"/>
      <c r="Y115" s="161"/>
      <c r="Z115" s="161"/>
      <c r="AA115" s="161"/>
      <c r="AB115" s="161"/>
      <c r="AC115" s="161"/>
      <c r="AD115" s="161"/>
      <c r="AE115" s="161"/>
      <c r="AF115" s="161"/>
      <c r="AG115" s="161"/>
      <c r="AH115" s="161"/>
      <c r="AI115" s="161"/>
      <c r="AJ115" s="161"/>
      <c r="AK115" s="161"/>
      <c r="AL115" s="161"/>
      <c r="AM115" s="161"/>
      <c r="AN115" s="161"/>
      <c r="AO115" s="161"/>
      <c r="AP115" s="161"/>
      <c r="AQ115" s="161"/>
    </row>
    <row r="116" spans="1:43" x14ac:dyDescent="0.2">
      <c r="A116" s="60">
        <f t="shared" si="39"/>
        <v>40041</v>
      </c>
      <c r="B116" s="36">
        <v>81</v>
      </c>
      <c r="C116" s="161">
        <f t="shared" si="44"/>
        <v>16</v>
      </c>
      <c r="D116" s="11">
        <f t="shared" ca="1" si="45"/>
        <v>0.11</v>
      </c>
      <c r="E116" s="93">
        <f t="shared" si="46"/>
        <v>37</v>
      </c>
      <c r="F116" s="94">
        <f t="shared" si="47"/>
        <v>1</v>
      </c>
      <c r="G116" s="15">
        <f t="shared" ca="1" si="35"/>
        <v>0.11</v>
      </c>
      <c r="H116" s="26"/>
      <c r="I116" s="26"/>
      <c r="J116" s="15">
        <f t="shared" ca="1" si="51"/>
        <v>2.302</v>
      </c>
      <c r="K116" s="12">
        <f t="shared" ca="1" si="40"/>
        <v>0.4200729927007299</v>
      </c>
      <c r="L116" s="13"/>
      <c r="M116" s="15">
        <f t="shared" ca="1" si="52"/>
        <v>0</v>
      </c>
      <c r="N116" s="19">
        <f t="shared" si="48"/>
        <v>36</v>
      </c>
      <c r="O116" s="15">
        <f t="shared" si="49"/>
        <v>5.48</v>
      </c>
      <c r="P116" s="15">
        <f t="shared" ca="1" si="53"/>
        <v>15.480000000000009</v>
      </c>
      <c r="Q116" s="15">
        <f t="shared" si="54"/>
        <v>2.2599999999999998</v>
      </c>
      <c r="R116" s="15">
        <f t="shared" si="54"/>
        <v>13.75</v>
      </c>
      <c r="S116" s="15">
        <f t="shared" ca="1" si="42"/>
        <v>0.77</v>
      </c>
      <c r="T116" s="161"/>
      <c r="U116" s="251">
        <f t="shared" si="50"/>
        <v>0.5</v>
      </c>
      <c r="X116" s="161"/>
      <c r="Y116" s="161"/>
      <c r="Z116" s="161"/>
      <c r="AA116" s="161"/>
      <c r="AB116" s="161"/>
      <c r="AC116" s="161"/>
      <c r="AD116" s="161"/>
      <c r="AE116" s="161"/>
      <c r="AF116" s="161"/>
      <c r="AG116" s="161"/>
      <c r="AH116" s="161"/>
      <c r="AI116" s="161"/>
      <c r="AJ116" s="161"/>
      <c r="AK116" s="161"/>
      <c r="AL116" s="161"/>
      <c r="AM116" s="161"/>
      <c r="AN116" s="161"/>
      <c r="AO116" s="161"/>
      <c r="AP116" s="161"/>
      <c r="AQ116" s="161"/>
    </row>
    <row r="117" spans="1:43" x14ac:dyDescent="0.2">
      <c r="A117" s="60">
        <f t="shared" si="39"/>
        <v>40042</v>
      </c>
      <c r="B117" s="36">
        <v>78</v>
      </c>
      <c r="C117" s="161">
        <f t="shared" si="44"/>
        <v>16</v>
      </c>
      <c r="D117" s="11">
        <f t="shared" ca="1" si="45"/>
        <v>0.09</v>
      </c>
      <c r="E117" s="93">
        <f t="shared" si="46"/>
        <v>38</v>
      </c>
      <c r="F117" s="94">
        <f t="shared" si="47"/>
        <v>1</v>
      </c>
      <c r="G117" s="15">
        <f t="shared" ca="1" si="35"/>
        <v>0.09</v>
      </c>
      <c r="H117" s="26"/>
      <c r="I117" s="26"/>
      <c r="J117" s="15">
        <f t="shared" ca="1" si="51"/>
        <v>2.3919999999999999</v>
      </c>
      <c r="K117" s="12">
        <f t="shared" ca="1" si="40"/>
        <v>0.43649635036496343</v>
      </c>
      <c r="L117" s="13"/>
      <c r="M117" s="15">
        <f t="shared" ca="1" si="52"/>
        <v>0</v>
      </c>
      <c r="N117" s="19">
        <f t="shared" si="48"/>
        <v>36</v>
      </c>
      <c r="O117" s="15">
        <f t="shared" si="49"/>
        <v>5.48</v>
      </c>
      <c r="P117" s="15">
        <f t="shared" ca="1" si="53"/>
        <v>15.570000000000009</v>
      </c>
      <c r="Q117" s="15">
        <f t="shared" si="54"/>
        <v>2.2599999999999998</v>
      </c>
      <c r="R117" s="15">
        <f t="shared" si="54"/>
        <v>13.75</v>
      </c>
      <c r="S117" s="15">
        <f t="shared" ca="1" si="42"/>
        <v>0.77</v>
      </c>
      <c r="T117" s="161"/>
      <c r="U117" s="251">
        <f t="shared" si="50"/>
        <v>0.5</v>
      </c>
      <c r="X117" s="161"/>
      <c r="Y117" s="161"/>
      <c r="Z117" s="161"/>
      <c r="AA117" s="161"/>
      <c r="AB117" s="161"/>
      <c r="AC117" s="161"/>
      <c r="AD117" s="161"/>
      <c r="AE117" s="161"/>
      <c r="AF117" s="161"/>
      <c r="AG117" s="161"/>
      <c r="AH117" s="161"/>
      <c r="AI117" s="161"/>
      <c r="AJ117" s="161"/>
      <c r="AK117" s="161"/>
      <c r="AL117" s="161"/>
      <c r="AM117" s="161"/>
      <c r="AN117" s="161"/>
      <c r="AO117" s="161"/>
      <c r="AP117" s="161"/>
      <c r="AQ117" s="161"/>
    </row>
    <row r="118" spans="1:43" x14ac:dyDescent="0.2">
      <c r="A118" s="60">
        <f t="shared" si="39"/>
        <v>40043</v>
      </c>
      <c r="B118" s="36">
        <v>77</v>
      </c>
      <c r="C118" s="161">
        <f t="shared" si="44"/>
        <v>16</v>
      </c>
      <c r="D118" s="11">
        <f t="shared" ca="1" si="45"/>
        <v>0.09</v>
      </c>
      <c r="E118" s="93">
        <f t="shared" si="46"/>
        <v>39</v>
      </c>
      <c r="F118" s="94">
        <f t="shared" si="47"/>
        <v>1</v>
      </c>
      <c r="G118" s="15">
        <f t="shared" ca="1" si="35"/>
        <v>0.09</v>
      </c>
      <c r="H118" s="26"/>
      <c r="I118" s="26">
        <v>1.25</v>
      </c>
      <c r="J118" s="15">
        <f t="shared" ca="1" si="51"/>
        <v>1.2319999999999998</v>
      </c>
      <c r="K118" s="12">
        <f t="shared" ca="1" si="40"/>
        <v>0.22481751824817511</v>
      </c>
      <c r="L118" s="13"/>
      <c r="M118" s="15">
        <f t="shared" ca="1" si="52"/>
        <v>0</v>
      </c>
      <c r="N118" s="19">
        <f t="shared" si="48"/>
        <v>36</v>
      </c>
      <c r="O118" s="15">
        <f t="shared" si="49"/>
        <v>5.48</v>
      </c>
      <c r="P118" s="15">
        <f t="shared" ca="1" si="53"/>
        <v>15.660000000000009</v>
      </c>
      <c r="Q118" s="15">
        <f t="shared" si="54"/>
        <v>2.2599999999999998</v>
      </c>
      <c r="R118" s="15">
        <f t="shared" si="54"/>
        <v>15</v>
      </c>
      <c r="S118" s="15">
        <f t="shared" ca="1" si="42"/>
        <v>0.77</v>
      </c>
      <c r="U118" s="251">
        <f t="shared" si="50"/>
        <v>0.5</v>
      </c>
      <c r="X118" s="161"/>
      <c r="Y118" s="161"/>
      <c r="Z118" s="161"/>
      <c r="AA118" s="161"/>
      <c r="AB118" s="161"/>
      <c r="AC118" s="161"/>
      <c r="AD118" s="161"/>
      <c r="AE118" s="161"/>
      <c r="AF118" s="161"/>
      <c r="AG118" s="161"/>
      <c r="AH118" s="161"/>
      <c r="AI118" s="161"/>
      <c r="AJ118" s="161"/>
      <c r="AK118" s="161"/>
      <c r="AL118" s="161"/>
      <c r="AM118" s="161"/>
      <c r="AN118" s="161"/>
      <c r="AO118" s="161"/>
      <c r="AP118" s="161"/>
      <c r="AQ118" s="161"/>
    </row>
    <row r="119" spans="1:43" x14ac:dyDescent="0.2">
      <c r="A119" s="60">
        <f t="shared" si="39"/>
        <v>40044</v>
      </c>
      <c r="B119" s="36">
        <v>81</v>
      </c>
      <c r="C119" s="161">
        <f t="shared" si="44"/>
        <v>16</v>
      </c>
      <c r="D119" s="11">
        <f t="shared" ca="1" si="45"/>
        <v>0.11</v>
      </c>
      <c r="E119" s="93">
        <f t="shared" si="46"/>
        <v>40</v>
      </c>
      <c r="F119" s="94">
        <f t="shared" si="47"/>
        <v>1</v>
      </c>
      <c r="G119" s="15">
        <f t="shared" ca="1" si="35"/>
        <v>0.11</v>
      </c>
      <c r="H119" s="26"/>
      <c r="I119" s="26"/>
      <c r="J119" s="15">
        <f t="shared" ca="1" si="51"/>
        <v>1.3419999999999999</v>
      </c>
      <c r="K119" s="12">
        <f t="shared" ca="1" si="40"/>
        <v>0.24489051094890507</v>
      </c>
      <c r="L119" s="13"/>
      <c r="M119" s="15">
        <f t="shared" ca="1" si="52"/>
        <v>0</v>
      </c>
      <c r="N119" s="19">
        <f t="shared" si="48"/>
        <v>36</v>
      </c>
      <c r="O119" s="15">
        <f t="shared" si="49"/>
        <v>5.48</v>
      </c>
      <c r="P119" s="15">
        <f t="shared" ca="1" si="53"/>
        <v>15.770000000000008</v>
      </c>
      <c r="Q119" s="15">
        <f t="shared" si="54"/>
        <v>2.2599999999999998</v>
      </c>
      <c r="R119" s="15">
        <f t="shared" si="54"/>
        <v>15</v>
      </c>
      <c r="S119" s="15">
        <f t="shared" ca="1" si="42"/>
        <v>0.77</v>
      </c>
      <c r="U119" s="251">
        <f t="shared" si="50"/>
        <v>0.5</v>
      </c>
      <c r="X119" s="161"/>
      <c r="Y119" s="161"/>
      <c r="Z119" s="161"/>
      <c r="AA119" s="161"/>
      <c r="AB119" s="161"/>
      <c r="AC119" s="161"/>
      <c r="AD119" s="161"/>
      <c r="AE119" s="161"/>
      <c r="AF119" s="161"/>
      <c r="AG119" s="161"/>
      <c r="AH119" s="161"/>
      <c r="AI119" s="161"/>
      <c r="AJ119" s="161"/>
      <c r="AK119" s="161"/>
      <c r="AL119" s="161"/>
      <c r="AM119" s="161"/>
      <c r="AN119" s="161"/>
      <c r="AO119" s="161"/>
      <c r="AP119" s="161"/>
      <c r="AQ119" s="161"/>
    </row>
    <row r="120" spans="1:43" x14ac:dyDescent="0.2">
      <c r="A120" s="60">
        <f t="shared" si="39"/>
        <v>40045</v>
      </c>
      <c r="B120" s="36">
        <v>82</v>
      </c>
      <c r="C120" s="161">
        <f t="shared" si="44"/>
        <v>16</v>
      </c>
      <c r="D120" s="11">
        <f t="shared" ca="1" si="45"/>
        <v>0.11</v>
      </c>
      <c r="E120" s="93">
        <f t="shared" si="46"/>
        <v>41</v>
      </c>
      <c r="F120" s="94">
        <f t="shared" si="47"/>
        <v>1</v>
      </c>
      <c r="G120" s="15">
        <f t="shared" ca="1" si="35"/>
        <v>0.11</v>
      </c>
      <c r="H120" s="26"/>
      <c r="I120" s="26"/>
      <c r="J120" s="15">
        <f t="shared" ca="1" si="51"/>
        <v>1.452</v>
      </c>
      <c r="K120" s="12">
        <f t="shared" ca="1" si="40"/>
        <v>0.264963503649635</v>
      </c>
      <c r="L120" s="13"/>
      <c r="M120" s="15">
        <f t="shared" ca="1" si="52"/>
        <v>0</v>
      </c>
      <c r="N120" s="19">
        <f t="shared" si="48"/>
        <v>36</v>
      </c>
      <c r="O120" s="15">
        <f t="shared" si="49"/>
        <v>5.48</v>
      </c>
      <c r="P120" s="15">
        <f t="shared" ca="1" si="53"/>
        <v>15.880000000000008</v>
      </c>
      <c r="Q120" s="15">
        <f t="shared" si="54"/>
        <v>2.2599999999999998</v>
      </c>
      <c r="R120" s="15">
        <f t="shared" si="54"/>
        <v>15</v>
      </c>
      <c r="S120" s="15">
        <f t="shared" ca="1" si="42"/>
        <v>0.77</v>
      </c>
      <c r="U120" s="251">
        <f t="shared" si="50"/>
        <v>0.5</v>
      </c>
      <c r="X120" s="161"/>
      <c r="Y120" s="161"/>
      <c r="Z120" s="161"/>
      <c r="AA120" s="161"/>
      <c r="AB120" s="161"/>
      <c r="AC120" s="161"/>
      <c r="AD120" s="161"/>
      <c r="AE120" s="161"/>
      <c r="AF120" s="161"/>
      <c r="AG120" s="161"/>
      <c r="AH120" s="161"/>
      <c r="AI120" s="161"/>
      <c r="AJ120" s="161"/>
      <c r="AK120" s="161"/>
      <c r="AL120" s="161"/>
      <c r="AM120" s="161"/>
      <c r="AN120" s="161"/>
      <c r="AO120" s="161"/>
      <c r="AP120" s="161"/>
      <c r="AQ120" s="161"/>
    </row>
    <row r="121" spans="1:43" x14ac:dyDescent="0.2">
      <c r="A121" s="60">
        <f t="shared" si="39"/>
        <v>40046</v>
      </c>
      <c r="B121" s="36">
        <v>83</v>
      </c>
      <c r="C121" s="161">
        <f t="shared" si="44"/>
        <v>17</v>
      </c>
      <c r="D121" s="11">
        <f t="shared" ca="1" si="45"/>
        <v>0.09</v>
      </c>
      <c r="E121" s="93">
        <f t="shared" si="46"/>
        <v>0</v>
      </c>
      <c r="F121" s="94">
        <f t="shared" si="47"/>
        <v>1</v>
      </c>
      <c r="G121" s="15">
        <f t="shared" ca="1" si="35"/>
        <v>0.09</v>
      </c>
      <c r="H121" s="26"/>
      <c r="I121" s="26"/>
      <c r="J121" s="15">
        <f t="shared" ca="1" si="51"/>
        <v>1.542</v>
      </c>
      <c r="K121" s="12">
        <f t="shared" ca="1" si="40"/>
        <v>0.28138686131386859</v>
      </c>
      <c r="L121" s="13"/>
      <c r="M121" s="15">
        <f t="shared" ca="1" si="52"/>
        <v>0</v>
      </c>
      <c r="N121" s="19">
        <f t="shared" si="48"/>
        <v>36</v>
      </c>
      <c r="O121" s="15">
        <f t="shared" si="49"/>
        <v>5.48</v>
      </c>
      <c r="P121" s="15">
        <f t="shared" ca="1" si="53"/>
        <v>15.970000000000008</v>
      </c>
      <c r="Q121" s="15">
        <f t="shared" si="54"/>
        <v>2.2599999999999998</v>
      </c>
      <c r="R121" s="15">
        <f t="shared" si="54"/>
        <v>15</v>
      </c>
      <c r="S121" s="15">
        <f t="shared" ca="1" si="42"/>
        <v>0.77</v>
      </c>
      <c r="U121" s="251">
        <f t="shared" si="50"/>
        <v>0.5</v>
      </c>
      <c r="X121" s="161"/>
      <c r="Y121" s="161"/>
      <c r="Z121" s="161"/>
      <c r="AA121" s="161"/>
      <c r="AB121" s="161"/>
      <c r="AC121" s="161"/>
      <c r="AD121" s="161"/>
      <c r="AE121" s="161"/>
      <c r="AF121" s="161"/>
      <c r="AG121" s="161"/>
      <c r="AH121" s="161"/>
      <c r="AI121" s="161"/>
      <c r="AJ121" s="161"/>
      <c r="AK121" s="161"/>
      <c r="AL121" s="161"/>
      <c r="AM121" s="161"/>
      <c r="AN121" s="161"/>
      <c r="AO121" s="161"/>
      <c r="AP121" s="161"/>
      <c r="AQ121" s="161"/>
    </row>
    <row r="122" spans="1:43" x14ac:dyDescent="0.2">
      <c r="A122" s="60">
        <f t="shared" si="39"/>
        <v>40047</v>
      </c>
      <c r="B122" s="36">
        <v>83</v>
      </c>
      <c r="C122" s="161">
        <f t="shared" si="44"/>
        <v>17</v>
      </c>
      <c r="D122" s="11">
        <f t="shared" ca="1" si="45"/>
        <v>0.09</v>
      </c>
      <c r="E122" s="93">
        <f t="shared" si="46"/>
        <v>1</v>
      </c>
      <c r="F122" s="94">
        <f t="shared" si="47"/>
        <v>1</v>
      </c>
      <c r="G122" s="15">
        <f t="shared" ca="1" si="35"/>
        <v>0.09</v>
      </c>
      <c r="H122" s="26"/>
      <c r="I122" s="26"/>
      <c r="J122" s="15">
        <f t="shared" ca="1" si="51"/>
        <v>1.6320000000000001</v>
      </c>
      <c r="K122" s="12">
        <f t="shared" ca="1" si="40"/>
        <v>0.29781021897810217</v>
      </c>
      <c r="L122" s="13"/>
      <c r="M122" s="15">
        <f t="shared" ca="1" si="52"/>
        <v>0</v>
      </c>
      <c r="N122" s="19">
        <f t="shared" si="48"/>
        <v>36</v>
      </c>
      <c r="O122" s="15">
        <f t="shared" si="49"/>
        <v>5.48</v>
      </c>
      <c r="P122" s="15">
        <f t="shared" ca="1" si="53"/>
        <v>16.060000000000009</v>
      </c>
      <c r="Q122" s="15">
        <f t="shared" ref="Q122:R137" si="55">Q121+H122</f>
        <v>2.2599999999999998</v>
      </c>
      <c r="R122" s="15">
        <f t="shared" si="55"/>
        <v>15</v>
      </c>
      <c r="S122" s="15">
        <f t="shared" ca="1" si="42"/>
        <v>0.77</v>
      </c>
      <c r="U122" s="251">
        <f t="shared" si="50"/>
        <v>0.5</v>
      </c>
      <c r="X122" s="161"/>
      <c r="Y122" s="161"/>
      <c r="Z122" s="161"/>
      <c r="AA122" s="161"/>
      <c r="AB122" s="161"/>
      <c r="AC122" s="161"/>
      <c r="AD122" s="161"/>
      <c r="AE122" s="161"/>
      <c r="AF122" s="161"/>
      <c r="AG122" s="161"/>
      <c r="AH122" s="161"/>
      <c r="AI122" s="161"/>
      <c r="AJ122" s="161"/>
      <c r="AK122" s="161"/>
      <c r="AL122" s="161"/>
      <c r="AM122" s="161"/>
      <c r="AN122" s="161"/>
      <c r="AO122" s="161"/>
      <c r="AP122" s="161"/>
      <c r="AQ122" s="161"/>
    </row>
    <row r="123" spans="1:43" x14ac:dyDescent="0.2">
      <c r="A123" s="60">
        <f t="shared" si="39"/>
        <v>40048</v>
      </c>
      <c r="B123" s="36">
        <v>81</v>
      </c>
      <c r="C123" s="161">
        <f t="shared" si="44"/>
        <v>17</v>
      </c>
      <c r="D123" s="11">
        <f t="shared" ca="1" si="45"/>
        <v>0.09</v>
      </c>
      <c r="E123" s="93">
        <f t="shared" si="46"/>
        <v>2</v>
      </c>
      <c r="F123" s="94">
        <f t="shared" si="47"/>
        <v>1</v>
      </c>
      <c r="G123" s="15">
        <f t="shared" ca="1" si="35"/>
        <v>0.09</v>
      </c>
      <c r="H123" s="26"/>
      <c r="I123" s="26"/>
      <c r="J123" s="15">
        <f t="shared" ca="1" si="51"/>
        <v>1.7220000000000002</v>
      </c>
      <c r="K123" s="12">
        <f t="shared" ca="1" si="40"/>
        <v>0.31423357664233575</v>
      </c>
      <c r="L123" s="13"/>
      <c r="M123" s="15">
        <f t="shared" ca="1" si="52"/>
        <v>0</v>
      </c>
      <c r="N123" s="19">
        <f t="shared" si="48"/>
        <v>36</v>
      </c>
      <c r="O123" s="15">
        <f t="shared" si="49"/>
        <v>5.48</v>
      </c>
      <c r="P123" s="15">
        <f t="shared" ca="1" si="53"/>
        <v>16.150000000000009</v>
      </c>
      <c r="Q123" s="15">
        <f t="shared" si="55"/>
        <v>2.2599999999999998</v>
      </c>
      <c r="R123" s="15">
        <f t="shared" si="55"/>
        <v>15</v>
      </c>
      <c r="S123" s="15">
        <f t="shared" ca="1" si="42"/>
        <v>0.77</v>
      </c>
      <c r="U123" s="251">
        <f t="shared" si="50"/>
        <v>0.5</v>
      </c>
      <c r="X123" s="161"/>
      <c r="Y123" s="161"/>
      <c r="Z123" s="161"/>
      <c r="AA123" s="161"/>
      <c r="AB123" s="161"/>
      <c r="AC123" s="161"/>
      <c r="AD123" s="161"/>
      <c r="AE123" s="161"/>
      <c r="AF123" s="161"/>
      <c r="AG123" s="161"/>
      <c r="AH123" s="161"/>
      <c r="AI123" s="161"/>
      <c r="AJ123" s="161"/>
      <c r="AK123" s="161"/>
      <c r="AL123" s="161"/>
      <c r="AM123" s="161"/>
      <c r="AN123" s="161"/>
      <c r="AO123" s="161"/>
      <c r="AP123" s="161"/>
      <c r="AQ123" s="161"/>
    </row>
    <row r="124" spans="1:43" x14ac:dyDescent="0.2">
      <c r="A124" s="60">
        <f t="shared" si="39"/>
        <v>40049</v>
      </c>
      <c r="B124" s="36">
        <v>79</v>
      </c>
      <c r="C124" s="161">
        <f t="shared" si="44"/>
        <v>17</v>
      </c>
      <c r="D124" s="11">
        <f t="shared" ca="1" si="45"/>
        <v>7.0000000000000007E-2</v>
      </c>
      <c r="E124" s="93">
        <f t="shared" si="46"/>
        <v>3</v>
      </c>
      <c r="F124" s="94">
        <f t="shared" si="47"/>
        <v>1</v>
      </c>
      <c r="G124" s="15">
        <f t="shared" ca="1" si="35"/>
        <v>7.0000000000000007E-2</v>
      </c>
      <c r="H124" s="26"/>
      <c r="I124" s="26"/>
      <c r="J124" s="15">
        <f t="shared" ca="1" si="51"/>
        <v>1.7920000000000003</v>
      </c>
      <c r="K124" s="12">
        <f t="shared" ca="1" si="40"/>
        <v>0.32700729927007299</v>
      </c>
      <c r="L124" s="13"/>
      <c r="M124" s="15">
        <f t="shared" ca="1" si="52"/>
        <v>0</v>
      </c>
      <c r="N124" s="19">
        <f t="shared" si="48"/>
        <v>36</v>
      </c>
      <c r="O124" s="15">
        <f t="shared" si="49"/>
        <v>5.48</v>
      </c>
      <c r="P124" s="15">
        <f t="shared" ca="1" si="53"/>
        <v>16.22000000000001</v>
      </c>
      <c r="Q124" s="15">
        <f t="shared" si="55"/>
        <v>2.2599999999999998</v>
      </c>
      <c r="R124" s="15">
        <f t="shared" si="55"/>
        <v>15</v>
      </c>
      <c r="S124" s="15">
        <f t="shared" ca="1" si="42"/>
        <v>0.77</v>
      </c>
      <c r="U124" s="251">
        <f t="shared" si="50"/>
        <v>0.5</v>
      </c>
      <c r="X124" s="161"/>
      <c r="Y124" s="161"/>
      <c r="Z124" s="161"/>
      <c r="AA124" s="161"/>
      <c r="AB124" s="161"/>
      <c r="AC124" s="161"/>
      <c r="AD124" s="161"/>
      <c r="AE124" s="161"/>
      <c r="AF124" s="161"/>
      <c r="AG124" s="161"/>
      <c r="AH124" s="161"/>
      <c r="AI124" s="161"/>
      <c r="AJ124" s="161"/>
      <c r="AK124" s="161"/>
      <c r="AL124" s="161"/>
      <c r="AM124" s="161"/>
      <c r="AN124" s="161"/>
      <c r="AO124" s="161"/>
      <c r="AP124" s="161"/>
      <c r="AQ124" s="161"/>
    </row>
    <row r="125" spans="1:43" x14ac:dyDescent="0.2">
      <c r="A125" s="60">
        <f t="shared" si="39"/>
        <v>40050</v>
      </c>
      <c r="B125" s="36">
        <v>73</v>
      </c>
      <c r="C125" s="161">
        <f t="shared" si="44"/>
        <v>17</v>
      </c>
      <c r="D125" s="11">
        <f t="shared" ca="1" si="45"/>
        <v>7.0000000000000007E-2</v>
      </c>
      <c r="E125" s="93">
        <f t="shared" si="46"/>
        <v>4</v>
      </c>
      <c r="F125" s="94">
        <f t="shared" si="47"/>
        <v>1</v>
      </c>
      <c r="G125" s="15">
        <f t="shared" ca="1" si="35"/>
        <v>7.0000000000000007E-2</v>
      </c>
      <c r="H125" s="26"/>
      <c r="I125" s="26"/>
      <c r="J125" s="15">
        <f t="shared" ca="1" si="51"/>
        <v>1.8620000000000003</v>
      </c>
      <c r="K125" s="12">
        <f t="shared" ca="1" si="40"/>
        <v>0.33978102189781023</v>
      </c>
      <c r="L125" s="13"/>
      <c r="M125" s="15">
        <f t="shared" ca="1" si="52"/>
        <v>0</v>
      </c>
      <c r="N125" s="19">
        <f t="shared" si="48"/>
        <v>36</v>
      </c>
      <c r="O125" s="15">
        <f t="shared" si="49"/>
        <v>5.48</v>
      </c>
      <c r="P125" s="15">
        <f t="shared" ca="1" si="53"/>
        <v>16.29000000000001</v>
      </c>
      <c r="Q125" s="15">
        <f t="shared" si="55"/>
        <v>2.2599999999999998</v>
      </c>
      <c r="R125" s="15">
        <f t="shared" si="55"/>
        <v>15</v>
      </c>
      <c r="S125" s="15">
        <f t="shared" ca="1" si="42"/>
        <v>0.77</v>
      </c>
      <c r="T125" s="161"/>
      <c r="U125" s="251">
        <f t="shared" si="50"/>
        <v>0.5</v>
      </c>
      <c r="X125" s="161"/>
      <c r="Y125" s="161"/>
      <c r="Z125" s="161"/>
      <c r="AA125" s="161"/>
      <c r="AB125" s="161"/>
      <c r="AC125" s="161"/>
      <c r="AD125" s="161"/>
      <c r="AE125" s="161"/>
      <c r="AF125" s="161"/>
      <c r="AG125" s="161"/>
      <c r="AH125" s="161"/>
      <c r="AI125" s="161"/>
      <c r="AJ125" s="161"/>
      <c r="AK125" s="161"/>
      <c r="AL125" s="161"/>
      <c r="AM125" s="161"/>
      <c r="AN125" s="161"/>
      <c r="AO125" s="161"/>
      <c r="AP125" s="161"/>
      <c r="AQ125" s="161"/>
    </row>
    <row r="126" spans="1:43" x14ac:dyDescent="0.2">
      <c r="A126" s="60">
        <f t="shared" si="39"/>
        <v>40051</v>
      </c>
      <c r="B126" s="36">
        <v>79</v>
      </c>
      <c r="C126" s="161">
        <f t="shared" si="44"/>
        <v>17</v>
      </c>
      <c r="D126" s="11">
        <f t="shared" ca="1" si="45"/>
        <v>7.0000000000000007E-2</v>
      </c>
      <c r="E126" s="93">
        <f t="shared" si="46"/>
        <v>5</v>
      </c>
      <c r="F126" s="94">
        <f t="shared" si="47"/>
        <v>1</v>
      </c>
      <c r="G126" s="15">
        <f t="shared" ca="1" si="35"/>
        <v>7.0000000000000007E-2</v>
      </c>
      <c r="H126" s="26"/>
      <c r="I126" s="26"/>
      <c r="J126" s="15">
        <f t="shared" ca="1" si="51"/>
        <v>1.9320000000000004</v>
      </c>
      <c r="K126" s="12">
        <f t="shared" ca="1" si="40"/>
        <v>0.35255474452554747</v>
      </c>
      <c r="L126" s="13"/>
      <c r="M126" s="15">
        <f t="shared" ca="1" si="52"/>
        <v>0</v>
      </c>
      <c r="N126" s="19">
        <f t="shared" si="48"/>
        <v>36</v>
      </c>
      <c r="O126" s="15">
        <f t="shared" si="49"/>
        <v>5.48</v>
      </c>
      <c r="P126" s="15">
        <f t="shared" ca="1" si="53"/>
        <v>16.36000000000001</v>
      </c>
      <c r="Q126" s="15">
        <f t="shared" si="55"/>
        <v>2.2599999999999998</v>
      </c>
      <c r="R126" s="15">
        <f t="shared" si="55"/>
        <v>15</v>
      </c>
      <c r="S126" s="15">
        <f t="shared" ca="1" si="42"/>
        <v>0.77</v>
      </c>
      <c r="T126" s="161"/>
      <c r="U126" s="251">
        <f t="shared" si="50"/>
        <v>0.5</v>
      </c>
      <c r="X126" s="161"/>
      <c r="Y126" s="161"/>
      <c r="Z126" s="161"/>
      <c r="AA126" s="161"/>
      <c r="AB126" s="161"/>
      <c r="AC126" s="161"/>
      <c r="AD126" s="161"/>
      <c r="AE126" s="161"/>
      <c r="AF126" s="161"/>
      <c r="AG126" s="161"/>
      <c r="AH126" s="161"/>
      <c r="AI126" s="161"/>
      <c r="AJ126" s="161"/>
      <c r="AK126" s="161"/>
      <c r="AL126" s="161"/>
      <c r="AM126" s="161"/>
      <c r="AN126" s="161"/>
      <c r="AO126" s="161"/>
      <c r="AP126" s="161"/>
      <c r="AQ126" s="161"/>
    </row>
    <row r="127" spans="1:43" x14ac:dyDescent="0.2">
      <c r="A127" s="60">
        <f t="shared" si="39"/>
        <v>40052</v>
      </c>
      <c r="B127" s="36">
        <v>81</v>
      </c>
      <c r="C127" s="161">
        <f t="shared" si="44"/>
        <v>17</v>
      </c>
      <c r="D127" s="11">
        <f t="shared" ca="1" si="45"/>
        <v>0.09</v>
      </c>
      <c r="E127" s="93">
        <f t="shared" si="46"/>
        <v>6</v>
      </c>
      <c r="F127" s="94">
        <f t="shared" si="47"/>
        <v>1</v>
      </c>
      <c r="G127" s="15">
        <f t="shared" ca="1" si="35"/>
        <v>0.09</v>
      </c>
      <c r="H127" s="26"/>
      <c r="I127" s="26"/>
      <c r="J127" s="15">
        <f t="shared" ca="1" si="51"/>
        <v>2.0220000000000002</v>
      </c>
      <c r="K127" s="12">
        <f t="shared" ca="1" si="40"/>
        <v>0.36897810218978105</v>
      </c>
      <c r="L127" s="13"/>
      <c r="M127" s="15">
        <f t="shared" ca="1" si="52"/>
        <v>0</v>
      </c>
      <c r="N127" s="19">
        <f t="shared" si="48"/>
        <v>36</v>
      </c>
      <c r="O127" s="15">
        <f t="shared" si="49"/>
        <v>5.48</v>
      </c>
      <c r="P127" s="15">
        <f t="shared" ca="1" si="53"/>
        <v>16.45000000000001</v>
      </c>
      <c r="Q127" s="15">
        <f t="shared" si="55"/>
        <v>2.2599999999999998</v>
      </c>
      <c r="R127" s="15">
        <f t="shared" si="55"/>
        <v>15</v>
      </c>
      <c r="S127" s="15">
        <f t="shared" ca="1" si="42"/>
        <v>0.77</v>
      </c>
      <c r="T127" s="161"/>
      <c r="U127" s="251">
        <f t="shared" si="50"/>
        <v>0.5</v>
      </c>
      <c r="X127" s="161"/>
      <c r="Y127" s="161"/>
      <c r="Z127" s="161"/>
      <c r="AA127" s="161"/>
      <c r="AB127" s="161"/>
      <c r="AC127" s="161"/>
      <c r="AD127" s="161"/>
      <c r="AE127" s="161"/>
      <c r="AF127" s="161"/>
      <c r="AG127" s="161"/>
      <c r="AH127" s="161"/>
      <c r="AI127" s="161"/>
      <c r="AJ127" s="161"/>
      <c r="AK127" s="161"/>
      <c r="AL127" s="161"/>
      <c r="AM127" s="161"/>
      <c r="AN127" s="161"/>
      <c r="AO127" s="161"/>
      <c r="AP127" s="161"/>
      <c r="AQ127" s="161"/>
    </row>
    <row r="128" spans="1:43" x14ac:dyDescent="0.2">
      <c r="A128" s="60">
        <f t="shared" si="39"/>
        <v>40053</v>
      </c>
      <c r="B128" s="36">
        <v>80</v>
      </c>
      <c r="C128" s="161">
        <f t="shared" si="44"/>
        <v>18</v>
      </c>
      <c r="D128" s="11">
        <f t="shared" ca="1" si="45"/>
        <v>0.06</v>
      </c>
      <c r="E128" s="93">
        <f t="shared" si="46"/>
        <v>7</v>
      </c>
      <c r="F128" s="94">
        <f t="shared" si="47"/>
        <v>1</v>
      </c>
      <c r="G128" s="15">
        <f t="shared" ca="1" si="35"/>
        <v>0.06</v>
      </c>
      <c r="H128" s="26"/>
      <c r="I128" s="26"/>
      <c r="J128" s="15">
        <f t="shared" ca="1" si="51"/>
        <v>2.0820000000000003</v>
      </c>
      <c r="K128" s="12">
        <f t="shared" ca="1" si="40"/>
        <v>0.37992700729927009</v>
      </c>
      <c r="L128" s="13"/>
      <c r="M128" s="15">
        <f t="shared" ca="1" si="52"/>
        <v>0</v>
      </c>
      <c r="N128" s="19">
        <f t="shared" si="48"/>
        <v>36</v>
      </c>
      <c r="O128" s="15">
        <f t="shared" si="49"/>
        <v>5.48</v>
      </c>
      <c r="P128" s="15">
        <f t="shared" ca="1" si="53"/>
        <v>16.510000000000009</v>
      </c>
      <c r="Q128" s="15">
        <f t="shared" si="55"/>
        <v>2.2599999999999998</v>
      </c>
      <c r="R128" s="15">
        <f t="shared" si="55"/>
        <v>15</v>
      </c>
      <c r="S128" s="15">
        <f t="shared" ca="1" si="42"/>
        <v>0.77</v>
      </c>
      <c r="T128" s="161"/>
      <c r="U128" s="251">
        <f t="shared" si="50"/>
        <v>0.5</v>
      </c>
      <c r="X128" s="161"/>
      <c r="Y128" s="161"/>
      <c r="Z128" s="161"/>
      <c r="AA128" s="161"/>
      <c r="AB128" s="161"/>
      <c r="AC128" s="161"/>
      <c r="AD128" s="161"/>
      <c r="AE128" s="161"/>
      <c r="AF128" s="161"/>
      <c r="AG128" s="161"/>
      <c r="AH128" s="161"/>
      <c r="AI128" s="161"/>
      <c r="AJ128" s="161"/>
      <c r="AK128" s="161"/>
      <c r="AL128" s="161"/>
      <c r="AM128" s="161"/>
      <c r="AN128" s="161"/>
      <c r="AO128" s="161"/>
      <c r="AP128" s="161"/>
      <c r="AQ128" s="161"/>
    </row>
    <row r="129" spans="1:43" x14ac:dyDescent="0.2">
      <c r="A129" s="60">
        <f t="shared" si="39"/>
        <v>40054</v>
      </c>
      <c r="B129" s="36">
        <v>75</v>
      </c>
      <c r="C129" s="161">
        <f t="shared" si="44"/>
        <v>18</v>
      </c>
      <c r="D129" s="11">
        <f t="shared" ca="1" si="45"/>
        <v>0.05</v>
      </c>
      <c r="E129" s="93">
        <f t="shared" si="46"/>
        <v>8</v>
      </c>
      <c r="F129" s="94">
        <f t="shared" si="47"/>
        <v>1</v>
      </c>
      <c r="G129" s="15">
        <f t="shared" ca="1" si="35"/>
        <v>0.05</v>
      </c>
      <c r="H129" s="26"/>
      <c r="I129" s="26"/>
      <c r="J129" s="15">
        <f t="shared" ca="1" si="51"/>
        <v>2.1320000000000001</v>
      </c>
      <c r="K129" s="12">
        <f t="shared" ca="1" si="40"/>
        <v>0.38905109489051093</v>
      </c>
      <c r="L129" s="13"/>
      <c r="M129" s="15">
        <f t="shared" ca="1" si="52"/>
        <v>0</v>
      </c>
      <c r="N129" s="19">
        <f t="shared" si="48"/>
        <v>36</v>
      </c>
      <c r="O129" s="15">
        <f t="shared" si="49"/>
        <v>5.48</v>
      </c>
      <c r="P129" s="15">
        <f t="shared" ca="1" si="53"/>
        <v>16.560000000000009</v>
      </c>
      <c r="Q129" s="15">
        <f t="shared" si="55"/>
        <v>2.2599999999999998</v>
      </c>
      <c r="R129" s="15">
        <f t="shared" si="55"/>
        <v>15</v>
      </c>
      <c r="S129" s="15">
        <f t="shared" ca="1" si="42"/>
        <v>0.77</v>
      </c>
      <c r="T129" s="161"/>
      <c r="U129" s="251">
        <f t="shared" si="50"/>
        <v>0.5</v>
      </c>
      <c r="X129" s="161"/>
      <c r="Y129" s="161"/>
      <c r="Z129" s="161"/>
      <c r="AA129" s="161"/>
      <c r="AB129" s="161"/>
      <c r="AC129" s="161"/>
      <c r="AD129" s="161"/>
      <c r="AE129" s="161"/>
      <c r="AF129" s="161"/>
      <c r="AG129" s="161"/>
      <c r="AH129" s="161"/>
      <c r="AI129" s="161"/>
      <c r="AJ129" s="161"/>
      <c r="AK129" s="161"/>
      <c r="AL129" s="161"/>
      <c r="AM129" s="161"/>
      <c r="AN129" s="161"/>
      <c r="AO129" s="161"/>
      <c r="AP129" s="161"/>
      <c r="AQ129" s="161"/>
    </row>
    <row r="130" spans="1:43" x14ac:dyDescent="0.2">
      <c r="A130" s="60">
        <f t="shared" si="39"/>
        <v>40055</v>
      </c>
      <c r="B130" s="36">
        <v>80</v>
      </c>
      <c r="C130" s="161">
        <f t="shared" si="44"/>
        <v>18</v>
      </c>
      <c r="D130" s="11">
        <f t="shared" ca="1" si="45"/>
        <v>0.06</v>
      </c>
      <c r="E130" s="93">
        <f t="shared" si="46"/>
        <v>9</v>
      </c>
      <c r="F130" s="94">
        <f t="shared" si="47"/>
        <v>1</v>
      </c>
      <c r="G130" s="15">
        <f t="shared" ca="1" si="35"/>
        <v>0.06</v>
      </c>
      <c r="H130" s="26"/>
      <c r="I130" s="26"/>
      <c r="J130" s="15">
        <f t="shared" ca="1" si="51"/>
        <v>2.1920000000000002</v>
      </c>
      <c r="K130" s="12">
        <f t="shared" ca="1" si="40"/>
        <v>0.4</v>
      </c>
      <c r="L130" s="13"/>
      <c r="M130" s="15">
        <f t="shared" ca="1" si="52"/>
        <v>0</v>
      </c>
      <c r="N130" s="19">
        <f t="shared" si="48"/>
        <v>36</v>
      </c>
      <c r="O130" s="15">
        <f t="shared" si="49"/>
        <v>5.48</v>
      </c>
      <c r="P130" s="15">
        <f t="shared" ca="1" si="53"/>
        <v>16.620000000000008</v>
      </c>
      <c r="Q130" s="15">
        <f t="shared" si="55"/>
        <v>2.2599999999999998</v>
      </c>
      <c r="R130" s="15">
        <f t="shared" si="55"/>
        <v>15</v>
      </c>
      <c r="S130" s="15">
        <f t="shared" ca="1" si="42"/>
        <v>0.77</v>
      </c>
      <c r="T130" s="161"/>
      <c r="U130" s="251">
        <f t="shared" si="50"/>
        <v>0.5</v>
      </c>
      <c r="X130" s="161"/>
      <c r="Y130" s="161"/>
      <c r="Z130" s="161"/>
      <c r="AA130" s="161"/>
      <c r="AB130" s="161"/>
      <c r="AC130" s="161"/>
      <c r="AD130" s="161"/>
      <c r="AE130" s="161"/>
      <c r="AF130" s="161"/>
      <c r="AG130" s="161"/>
      <c r="AH130" s="161"/>
      <c r="AI130" s="161"/>
      <c r="AJ130" s="161"/>
      <c r="AK130" s="161"/>
      <c r="AL130" s="161"/>
      <c r="AM130" s="161"/>
      <c r="AN130" s="161"/>
      <c r="AO130" s="161"/>
      <c r="AP130" s="161"/>
      <c r="AQ130" s="161"/>
    </row>
    <row r="131" spans="1:43" x14ac:dyDescent="0.2">
      <c r="A131" s="60">
        <f t="shared" si="39"/>
        <v>40056</v>
      </c>
      <c r="B131" s="36">
        <v>79</v>
      </c>
      <c r="C131" s="161">
        <f t="shared" si="44"/>
        <v>18</v>
      </c>
      <c r="D131" s="11">
        <f t="shared" ca="1" si="45"/>
        <v>0.05</v>
      </c>
      <c r="E131" s="93">
        <f t="shared" si="46"/>
        <v>10</v>
      </c>
      <c r="F131" s="94">
        <f t="shared" si="47"/>
        <v>1</v>
      </c>
      <c r="G131" s="15">
        <f t="shared" ca="1" si="35"/>
        <v>0.05</v>
      </c>
      <c r="H131" s="26"/>
      <c r="I131" s="26"/>
      <c r="J131" s="15">
        <f t="shared" ca="1" si="51"/>
        <v>2.242</v>
      </c>
      <c r="K131" s="12">
        <f t="shared" ca="1" si="40"/>
        <v>0.40912408759124086</v>
      </c>
      <c r="L131" s="13"/>
      <c r="M131" s="15">
        <f t="shared" ca="1" si="52"/>
        <v>0</v>
      </c>
      <c r="N131" s="19">
        <f t="shared" si="48"/>
        <v>36</v>
      </c>
      <c r="O131" s="15">
        <f t="shared" si="49"/>
        <v>5.48</v>
      </c>
      <c r="P131" s="15">
        <f t="shared" ca="1" si="53"/>
        <v>16.670000000000009</v>
      </c>
      <c r="Q131" s="15">
        <f t="shared" si="55"/>
        <v>2.2599999999999998</v>
      </c>
      <c r="R131" s="15">
        <f t="shared" si="55"/>
        <v>15</v>
      </c>
      <c r="S131" s="15">
        <f t="shared" ca="1" si="42"/>
        <v>0.77</v>
      </c>
      <c r="T131" s="161"/>
      <c r="U131" s="251">
        <f t="shared" si="50"/>
        <v>0.5</v>
      </c>
      <c r="X131" s="161"/>
      <c r="Y131" s="161"/>
      <c r="Z131" s="161"/>
      <c r="AA131" s="161"/>
      <c r="AB131" s="161"/>
      <c r="AC131" s="161"/>
      <c r="AD131" s="161"/>
      <c r="AE131" s="161"/>
      <c r="AF131" s="161"/>
      <c r="AG131" s="161"/>
      <c r="AH131" s="161"/>
      <c r="AI131" s="161"/>
      <c r="AJ131" s="161"/>
      <c r="AK131" s="161"/>
      <c r="AL131" s="161"/>
      <c r="AM131" s="161"/>
      <c r="AN131" s="161"/>
      <c r="AO131" s="161"/>
      <c r="AP131" s="161"/>
      <c r="AQ131" s="161"/>
    </row>
    <row r="132" spans="1:43" x14ac:dyDescent="0.2">
      <c r="A132" s="60">
        <f t="shared" si="39"/>
        <v>40057</v>
      </c>
      <c r="B132" s="36">
        <v>73</v>
      </c>
      <c r="C132" s="161">
        <f t="shared" si="44"/>
        <v>18</v>
      </c>
      <c r="D132" s="11">
        <f t="shared" ca="1" si="45"/>
        <v>0.05</v>
      </c>
      <c r="E132" s="93">
        <f t="shared" si="46"/>
        <v>11</v>
      </c>
      <c r="F132" s="94">
        <f t="shared" si="47"/>
        <v>1</v>
      </c>
      <c r="G132" s="15">
        <f t="shared" ca="1" si="35"/>
        <v>0.05</v>
      </c>
      <c r="H132" s="26"/>
      <c r="I132" s="26"/>
      <c r="J132" s="15">
        <f t="shared" ca="1" si="51"/>
        <v>2.2919999999999998</v>
      </c>
      <c r="K132" s="12">
        <f t="shared" ca="1" si="40"/>
        <v>0.4182481751824817</v>
      </c>
      <c r="L132" s="13"/>
      <c r="M132" s="15">
        <f t="shared" ca="1" si="52"/>
        <v>0</v>
      </c>
      <c r="N132" s="19">
        <f t="shared" si="48"/>
        <v>36</v>
      </c>
      <c r="O132" s="15">
        <f t="shared" si="49"/>
        <v>5.48</v>
      </c>
      <c r="P132" s="15">
        <f t="shared" ca="1" si="53"/>
        <v>16.72000000000001</v>
      </c>
      <c r="Q132" s="15">
        <f t="shared" si="55"/>
        <v>2.2599999999999998</v>
      </c>
      <c r="R132" s="15">
        <f t="shared" si="55"/>
        <v>15</v>
      </c>
      <c r="S132" s="15">
        <f t="shared" ca="1" si="42"/>
        <v>0.77</v>
      </c>
      <c r="T132" s="161"/>
      <c r="U132" s="251">
        <f t="shared" si="50"/>
        <v>0.5</v>
      </c>
      <c r="X132" s="161"/>
      <c r="Y132" s="161"/>
      <c r="Z132" s="161"/>
      <c r="AA132" s="161"/>
      <c r="AB132" s="161"/>
      <c r="AC132" s="161"/>
      <c r="AD132" s="161"/>
      <c r="AE132" s="161"/>
      <c r="AF132" s="161"/>
      <c r="AG132" s="161"/>
      <c r="AH132" s="161"/>
      <c r="AI132" s="161"/>
      <c r="AJ132" s="161"/>
      <c r="AK132" s="161"/>
      <c r="AL132" s="161"/>
      <c r="AM132" s="161"/>
      <c r="AN132" s="161"/>
      <c r="AO132" s="161"/>
      <c r="AP132" s="161"/>
      <c r="AQ132" s="161"/>
    </row>
    <row r="133" spans="1:43" x14ac:dyDescent="0.2">
      <c r="A133" s="60">
        <f t="shared" si="39"/>
        <v>40058</v>
      </c>
      <c r="B133" s="36">
        <v>70</v>
      </c>
      <c r="C133" s="161">
        <f t="shared" si="44"/>
        <v>18</v>
      </c>
      <c r="D133" s="11">
        <f t="shared" ca="1" si="45"/>
        <v>0.05</v>
      </c>
      <c r="E133" s="93">
        <f t="shared" si="46"/>
        <v>12</v>
      </c>
      <c r="F133" s="94">
        <f t="shared" si="47"/>
        <v>1</v>
      </c>
      <c r="G133" s="15">
        <f t="shared" ca="1" si="35"/>
        <v>0.05</v>
      </c>
      <c r="H133" s="26"/>
      <c r="I133" s="26"/>
      <c r="J133" s="15">
        <f t="shared" ca="1" si="51"/>
        <v>2.3419999999999996</v>
      </c>
      <c r="K133" s="12">
        <f t="shared" ca="1" si="40"/>
        <v>0.42737226277372253</v>
      </c>
      <c r="L133" s="13"/>
      <c r="M133" s="15">
        <f t="shared" ca="1" si="52"/>
        <v>0</v>
      </c>
      <c r="N133" s="19">
        <f t="shared" si="48"/>
        <v>36</v>
      </c>
      <c r="O133" s="15">
        <f t="shared" si="49"/>
        <v>5.48</v>
      </c>
      <c r="P133" s="15">
        <f t="shared" ca="1" si="53"/>
        <v>16.77000000000001</v>
      </c>
      <c r="Q133" s="15">
        <f t="shared" si="55"/>
        <v>2.2599999999999998</v>
      </c>
      <c r="R133" s="15">
        <f t="shared" si="55"/>
        <v>15</v>
      </c>
      <c r="S133" s="15">
        <f t="shared" ca="1" si="42"/>
        <v>0.77</v>
      </c>
      <c r="T133" s="161"/>
      <c r="U133" s="251">
        <f t="shared" si="50"/>
        <v>0.5</v>
      </c>
      <c r="X133" s="161"/>
      <c r="Y133" s="161"/>
      <c r="Z133" s="161"/>
      <c r="AA133" s="161"/>
      <c r="AB133" s="161"/>
      <c r="AC133" s="161"/>
      <c r="AD133" s="161"/>
      <c r="AE133" s="161"/>
      <c r="AF133" s="161"/>
      <c r="AG133" s="161"/>
      <c r="AH133" s="161"/>
      <c r="AI133" s="161"/>
      <c r="AJ133" s="161"/>
      <c r="AK133" s="161"/>
      <c r="AL133" s="161"/>
      <c r="AM133" s="161"/>
      <c r="AN133" s="161"/>
      <c r="AO133" s="161"/>
      <c r="AP133" s="161"/>
      <c r="AQ133" s="161"/>
    </row>
    <row r="134" spans="1:43" x14ac:dyDescent="0.2">
      <c r="A134" s="60">
        <f t="shared" si="39"/>
        <v>40059</v>
      </c>
      <c r="B134" s="36">
        <v>72</v>
      </c>
      <c r="C134" s="161">
        <f t="shared" si="44"/>
        <v>18</v>
      </c>
      <c r="D134" s="11">
        <f t="shared" ca="1" si="45"/>
        <v>0.05</v>
      </c>
      <c r="E134" s="93">
        <f t="shared" si="46"/>
        <v>13</v>
      </c>
      <c r="F134" s="94">
        <f t="shared" si="47"/>
        <v>1</v>
      </c>
      <c r="G134" s="15">
        <f t="shared" ca="1" si="35"/>
        <v>0.05</v>
      </c>
      <c r="H134" s="26"/>
      <c r="I134" s="26"/>
      <c r="J134" s="15">
        <f t="shared" ca="1" si="51"/>
        <v>2.3919999999999995</v>
      </c>
      <c r="K134" s="12">
        <f t="shared" ca="1" si="40"/>
        <v>0.43649635036496337</v>
      </c>
      <c r="L134" s="13"/>
      <c r="M134" s="15">
        <f t="shared" ca="1" si="52"/>
        <v>0</v>
      </c>
      <c r="N134" s="19">
        <f t="shared" si="48"/>
        <v>36</v>
      </c>
      <c r="O134" s="15">
        <f t="shared" si="49"/>
        <v>5.48</v>
      </c>
      <c r="P134" s="15">
        <f t="shared" ca="1" si="53"/>
        <v>16.820000000000011</v>
      </c>
      <c r="Q134" s="15">
        <f t="shared" si="55"/>
        <v>2.2599999999999998</v>
      </c>
      <c r="R134" s="15">
        <f t="shared" si="55"/>
        <v>15</v>
      </c>
      <c r="S134" s="15">
        <f t="shared" ca="1" si="42"/>
        <v>0.77</v>
      </c>
      <c r="T134" s="161"/>
      <c r="U134" s="251">
        <f t="shared" si="50"/>
        <v>0.5</v>
      </c>
      <c r="X134" s="161"/>
      <c r="Y134" s="161"/>
      <c r="Z134" s="161"/>
      <c r="AA134" s="161"/>
      <c r="AB134" s="161"/>
      <c r="AC134" s="161"/>
      <c r="AD134" s="161"/>
      <c r="AE134" s="161"/>
      <c r="AF134" s="161"/>
      <c r="AG134" s="161"/>
      <c r="AH134" s="161"/>
      <c r="AI134" s="161"/>
      <c r="AJ134" s="161"/>
      <c r="AK134" s="161"/>
      <c r="AL134" s="161"/>
      <c r="AM134" s="161"/>
      <c r="AN134" s="161"/>
      <c r="AO134" s="161"/>
      <c r="AP134" s="161"/>
      <c r="AQ134" s="161"/>
    </row>
    <row r="135" spans="1:43" x14ac:dyDescent="0.2">
      <c r="A135" s="60">
        <f t="shared" si="39"/>
        <v>40060</v>
      </c>
      <c r="B135" s="36">
        <v>76</v>
      </c>
      <c r="C135" s="161">
        <f t="shared" si="44"/>
        <v>19</v>
      </c>
      <c r="D135" s="11">
        <f t="shared" ca="1" si="45"/>
        <v>0</v>
      </c>
      <c r="E135" s="93">
        <f t="shared" si="46"/>
        <v>14</v>
      </c>
      <c r="F135" s="94">
        <f t="shared" si="47"/>
        <v>1</v>
      </c>
      <c r="G135" s="15">
        <f t="shared" ca="1" si="35"/>
        <v>0</v>
      </c>
      <c r="H135" s="26"/>
      <c r="I135" s="26"/>
      <c r="J135" s="15">
        <f t="shared" ca="1" si="51"/>
        <v>2.3919999999999995</v>
      </c>
      <c r="K135" s="12">
        <f t="shared" ca="1" si="40"/>
        <v>0.43649635036496337</v>
      </c>
      <c r="L135" s="13"/>
      <c r="M135" s="15">
        <f t="shared" ca="1" si="52"/>
        <v>0</v>
      </c>
      <c r="N135" s="19">
        <f t="shared" si="48"/>
        <v>36</v>
      </c>
      <c r="O135" s="15">
        <f t="shared" si="49"/>
        <v>5.48</v>
      </c>
      <c r="P135" s="15">
        <f t="shared" ca="1" si="53"/>
        <v>16.820000000000011</v>
      </c>
      <c r="Q135" s="15">
        <f t="shared" si="55"/>
        <v>2.2599999999999998</v>
      </c>
      <c r="R135" s="15">
        <f t="shared" si="55"/>
        <v>15</v>
      </c>
      <c r="S135" s="15">
        <f t="shared" ca="1" si="42"/>
        <v>0.77</v>
      </c>
      <c r="T135" s="161"/>
      <c r="U135" s="251">
        <f t="shared" si="50"/>
        <v>0.5</v>
      </c>
      <c r="X135" s="161"/>
      <c r="Y135" s="161"/>
      <c r="Z135" s="161"/>
      <c r="AA135" s="161"/>
      <c r="AB135" s="161"/>
      <c r="AC135" s="161"/>
      <c r="AD135" s="161"/>
      <c r="AE135" s="161"/>
      <c r="AF135" s="161"/>
      <c r="AG135" s="161"/>
      <c r="AH135" s="161"/>
      <c r="AI135" s="161"/>
      <c r="AJ135" s="161"/>
      <c r="AK135" s="161"/>
      <c r="AL135" s="161"/>
      <c r="AM135" s="161"/>
      <c r="AN135" s="161"/>
      <c r="AO135" s="161"/>
      <c r="AP135" s="161"/>
      <c r="AQ135" s="161"/>
    </row>
    <row r="136" spans="1:43" x14ac:dyDescent="0.2">
      <c r="A136" s="60">
        <f t="shared" si="39"/>
        <v>40061</v>
      </c>
      <c r="B136" s="36">
        <v>75</v>
      </c>
      <c r="C136" s="161">
        <f t="shared" ref="C136:C161" si="56">IF(A136&lt;Emergence,0,INT((A136-Emergence)/7)+1)</f>
        <v>19</v>
      </c>
      <c r="D136" s="11">
        <f t="shared" ref="D136:D161" ca="1" si="57">IF(C136&gt;0,IF(K135&lt;=SWDPcritical,1,((1-K135)/(1-SWDPcritical)))*VLOOKUP(B136,INDIRECT(Crop),C136+1),0)</f>
        <v>0</v>
      </c>
      <c r="E136" s="93">
        <f t="shared" ref="E136:E161" si="58">IF(A136&lt;Alfalfa_Cut_1,"Uncut",A136-INDEX(Alfalfa_Cuts,1,MATCH(A136,Alfalfa_Cuts,1)))</f>
        <v>15</v>
      </c>
      <c r="F136" s="94">
        <f t="shared" ref="F136:F161" si="59">IF(AND(Crop="Alfalfa",AND(E136&gt;=0,E136&lt;=tacr)),((1-Kacr0)*(E136/tacr)+Kacr0),1)</f>
        <v>1</v>
      </c>
      <c r="G136" s="15">
        <f t="shared" ca="1" si="35"/>
        <v>0</v>
      </c>
      <c r="H136" s="26"/>
      <c r="I136" s="26"/>
      <c r="J136" s="15">
        <f t="shared" ca="1" si="51"/>
        <v>2.3919999999999995</v>
      </c>
      <c r="K136" s="12">
        <f t="shared" ca="1" si="40"/>
        <v>0.43649635036496337</v>
      </c>
      <c r="L136" s="13"/>
      <c r="M136" s="15">
        <f t="shared" ca="1" si="52"/>
        <v>0</v>
      </c>
      <c r="N136" s="19">
        <f t="shared" ref="N136:N161" si="60">IF(VLOOKUP(Crop,CropInfo,4,FALSE)=1,VLOOKUP(Crop,CropInfo,3,FALSE),IF(A136&lt;=Emergence,RZinitial,IF(AND(A136&gt;Emergence,C136&lt;VLOOKUP(Crop,CropInfo,4,FALSE)),N135+(VLOOKUP(Crop,CropInfo,3,FALSE)-RZinitial)/((VLOOKUP(Crop,CropInfo,4,FALSE)-1)*7),VLOOKUP(Crop,CropInfo,3,FALSE))))</f>
        <v>36</v>
      </c>
      <c r="O136" s="15">
        <f t="shared" ref="O136:O161" si="61">IF(N136=MAX(Zbj),VLOOKUP(N136,AWHCsite,6),((N136-VLOOKUP((MATCH(N136,Zbj,1)-1),SoilProp,3))/(VLOOKUP(MATCH(N136,Zbj,1),SoilProp,3)-VLOOKUP((MATCH(N136,Zbj,1)-1),SoilProp,3)))*(VLOOKUP(MATCH(N136,Zbj,1),SoilProp,8)-VLOOKUP((MATCH(N136,Zbj,1)-1),SoilProp,8))+VLOOKUP((MATCH(N136,Zbj,1)-1),SoilProp,8))</f>
        <v>5.48</v>
      </c>
      <c r="P136" s="15">
        <f t="shared" ca="1" si="53"/>
        <v>16.820000000000011</v>
      </c>
      <c r="Q136" s="15">
        <f t="shared" si="55"/>
        <v>2.2599999999999998</v>
      </c>
      <c r="R136" s="15">
        <f t="shared" si="55"/>
        <v>15</v>
      </c>
      <c r="S136" s="15">
        <f t="shared" ca="1" si="42"/>
        <v>0.77</v>
      </c>
      <c r="T136" s="161"/>
      <c r="U136" s="251">
        <f t="shared" ref="U136:U161" si="62">MAD</f>
        <v>0.5</v>
      </c>
      <c r="X136" s="161"/>
      <c r="Y136" s="161"/>
      <c r="Z136" s="161"/>
      <c r="AA136" s="161"/>
      <c r="AB136" s="161"/>
      <c r="AC136" s="161"/>
      <c r="AD136" s="161"/>
      <c r="AE136" s="161"/>
      <c r="AF136" s="161"/>
      <c r="AG136" s="161"/>
      <c r="AH136" s="161"/>
      <c r="AI136" s="161"/>
      <c r="AJ136" s="161"/>
      <c r="AK136" s="161"/>
      <c r="AL136" s="161"/>
      <c r="AM136" s="161"/>
      <c r="AN136" s="161"/>
      <c r="AO136" s="161"/>
      <c r="AP136" s="161"/>
      <c r="AQ136" s="161"/>
    </row>
    <row r="137" spans="1:43" x14ac:dyDescent="0.2">
      <c r="A137" s="60">
        <f t="shared" si="39"/>
        <v>40062</v>
      </c>
      <c r="B137" s="36">
        <v>83</v>
      </c>
      <c r="C137" s="161">
        <f t="shared" si="56"/>
        <v>19</v>
      </c>
      <c r="D137" s="11">
        <f t="shared" ca="1" si="57"/>
        <v>0</v>
      </c>
      <c r="E137" s="93">
        <f t="shared" si="58"/>
        <v>16</v>
      </c>
      <c r="F137" s="94">
        <f t="shared" si="59"/>
        <v>1</v>
      </c>
      <c r="G137" s="15">
        <f t="shared" ref="G137:G161" ca="1" si="63">D137*F137</f>
        <v>0</v>
      </c>
      <c r="H137" s="26"/>
      <c r="I137" s="26"/>
      <c r="J137" s="15">
        <f t="shared" ref="J137:J161" ca="1" si="64">IF(L137&lt;&gt;"",L137*O137,J136+IF(Crop="Alfalfa",G137,D137)+M137-H137-I137)</f>
        <v>2.3919999999999995</v>
      </c>
      <c r="K137" s="12">
        <f t="shared" ca="1" si="40"/>
        <v>0.43649635036496337</v>
      </c>
      <c r="L137" s="13"/>
      <c r="M137" s="15">
        <f t="shared" ref="M137:M161" ca="1" si="65">IF((J136+IF(Crop="Alfalfa",G137,D137)-H137-I137)&lt;0,-J136-IF(Crop="Alfalfa",G137,D137)+H137+I137,0)</f>
        <v>0</v>
      </c>
      <c r="N137" s="19">
        <f t="shared" si="60"/>
        <v>36</v>
      </c>
      <c r="O137" s="15">
        <f t="shared" si="61"/>
        <v>5.48</v>
      </c>
      <c r="P137" s="15">
        <f t="shared" ref="P137:P161" ca="1" si="66">P136+IF(Crop="Alfalfa",G137,D137)</f>
        <v>16.820000000000011</v>
      </c>
      <c r="Q137" s="15">
        <f t="shared" si="55"/>
        <v>2.2599999999999998</v>
      </c>
      <c r="R137" s="15">
        <f t="shared" si="55"/>
        <v>15</v>
      </c>
      <c r="S137" s="15">
        <f t="shared" ca="1" si="42"/>
        <v>0.77</v>
      </c>
      <c r="T137" s="161"/>
      <c r="U137" s="251">
        <f t="shared" si="62"/>
        <v>0.5</v>
      </c>
      <c r="X137" s="161"/>
      <c r="Y137" s="161"/>
      <c r="Z137" s="161"/>
      <c r="AA137" s="161"/>
      <c r="AB137" s="161"/>
      <c r="AC137" s="161"/>
      <c r="AD137" s="161"/>
      <c r="AE137" s="161"/>
      <c r="AF137" s="161"/>
      <c r="AG137" s="161"/>
      <c r="AH137" s="161"/>
      <c r="AI137" s="161"/>
      <c r="AJ137" s="161"/>
      <c r="AK137" s="161"/>
      <c r="AL137" s="161"/>
      <c r="AM137" s="161"/>
      <c r="AN137" s="161"/>
      <c r="AO137" s="161"/>
      <c r="AP137" s="161"/>
      <c r="AQ137" s="161"/>
    </row>
    <row r="138" spans="1:43" x14ac:dyDescent="0.2">
      <c r="A138" s="60">
        <f t="shared" ref="A138:A159" si="67">A137+1</f>
        <v>40063</v>
      </c>
      <c r="B138" s="36">
        <v>81</v>
      </c>
      <c r="C138" s="161">
        <f t="shared" si="56"/>
        <v>19</v>
      </c>
      <c r="D138" s="11">
        <f t="shared" ca="1" si="57"/>
        <v>0</v>
      </c>
      <c r="E138" s="93">
        <f t="shared" si="58"/>
        <v>17</v>
      </c>
      <c r="F138" s="94">
        <f t="shared" si="59"/>
        <v>1</v>
      </c>
      <c r="G138" s="15">
        <f t="shared" ca="1" si="63"/>
        <v>0</v>
      </c>
      <c r="H138" s="26"/>
      <c r="I138" s="26"/>
      <c r="J138" s="15">
        <f t="shared" ca="1" si="64"/>
        <v>2.3919999999999995</v>
      </c>
      <c r="K138" s="12">
        <f t="shared" ref="K138:K159" ca="1" si="68">J138/O138</f>
        <v>0.43649635036496337</v>
      </c>
      <c r="L138" s="13"/>
      <c r="M138" s="15">
        <f t="shared" ca="1" si="65"/>
        <v>0</v>
      </c>
      <c r="N138" s="19">
        <f t="shared" si="60"/>
        <v>36</v>
      </c>
      <c r="O138" s="15">
        <f t="shared" si="61"/>
        <v>5.48</v>
      </c>
      <c r="P138" s="15">
        <f t="shared" ca="1" si="66"/>
        <v>16.820000000000011</v>
      </c>
      <c r="Q138" s="15">
        <f t="shared" ref="Q138:R153" si="69">Q137+H138</f>
        <v>2.2599999999999998</v>
      </c>
      <c r="R138" s="15">
        <f t="shared" si="69"/>
        <v>15</v>
      </c>
      <c r="S138" s="15">
        <f t="shared" ref="S138:S161" ca="1" si="70">S137+M138</f>
        <v>0.77</v>
      </c>
      <c r="T138" s="161"/>
      <c r="U138" s="251">
        <f t="shared" si="62"/>
        <v>0.5</v>
      </c>
      <c r="X138" s="161"/>
      <c r="Y138" s="161"/>
      <c r="Z138" s="161"/>
      <c r="AA138" s="161"/>
      <c r="AB138" s="161"/>
      <c r="AC138" s="161"/>
      <c r="AD138" s="161"/>
      <c r="AE138" s="161"/>
      <c r="AF138" s="161"/>
      <c r="AG138" s="161"/>
      <c r="AH138" s="161"/>
      <c r="AI138" s="161"/>
      <c r="AJ138" s="161"/>
      <c r="AK138" s="161"/>
      <c r="AL138" s="161"/>
      <c r="AM138" s="161"/>
      <c r="AN138" s="161"/>
      <c r="AO138" s="161"/>
      <c r="AP138" s="161"/>
      <c r="AQ138" s="161"/>
    </row>
    <row r="139" spans="1:43" x14ac:dyDescent="0.2">
      <c r="A139" s="60">
        <f t="shared" si="67"/>
        <v>40064</v>
      </c>
      <c r="B139" s="36">
        <v>67</v>
      </c>
      <c r="C139" s="161">
        <f t="shared" si="56"/>
        <v>19</v>
      </c>
      <c r="D139" s="11">
        <f t="shared" ca="1" si="57"/>
        <v>0</v>
      </c>
      <c r="E139" s="93">
        <f t="shared" si="58"/>
        <v>18</v>
      </c>
      <c r="F139" s="94">
        <f t="shared" si="59"/>
        <v>1</v>
      </c>
      <c r="G139" s="15">
        <f t="shared" ca="1" si="63"/>
        <v>0</v>
      </c>
      <c r="H139" s="26"/>
      <c r="I139" s="26"/>
      <c r="J139" s="15">
        <f t="shared" ca="1" si="64"/>
        <v>2.3919999999999995</v>
      </c>
      <c r="K139" s="12">
        <f t="shared" ca="1" si="68"/>
        <v>0.43649635036496337</v>
      </c>
      <c r="L139" s="13"/>
      <c r="M139" s="15">
        <f t="shared" ca="1" si="65"/>
        <v>0</v>
      </c>
      <c r="N139" s="19">
        <f t="shared" si="60"/>
        <v>36</v>
      </c>
      <c r="O139" s="15">
        <f t="shared" si="61"/>
        <v>5.48</v>
      </c>
      <c r="P139" s="15">
        <f t="shared" ca="1" si="66"/>
        <v>16.820000000000011</v>
      </c>
      <c r="Q139" s="15">
        <f t="shared" si="69"/>
        <v>2.2599999999999998</v>
      </c>
      <c r="R139" s="15">
        <f t="shared" si="69"/>
        <v>15</v>
      </c>
      <c r="S139" s="15">
        <f t="shared" ca="1" si="70"/>
        <v>0.77</v>
      </c>
      <c r="T139" s="161"/>
      <c r="U139" s="251">
        <f t="shared" si="62"/>
        <v>0.5</v>
      </c>
      <c r="X139" s="161"/>
      <c r="Y139" s="161"/>
      <c r="Z139" s="161"/>
      <c r="AA139" s="161"/>
      <c r="AB139" s="161"/>
      <c r="AC139" s="161"/>
      <c r="AD139" s="161"/>
      <c r="AE139" s="161"/>
      <c r="AF139" s="161"/>
      <c r="AG139" s="161"/>
      <c r="AH139" s="161"/>
      <c r="AI139" s="161"/>
      <c r="AJ139" s="161"/>
      <c r="AK139" s="161"/>
      <c r="AL139" s="161"/>
      <c r="AM139" s="161"/>
      <c r="AN139" s="161"/>
      <c r="AO139" s="161"/>
      <c r="AP139" s="161"/>
      <c r="AQ139" s="161"/>
    </row>
    <row r="140" spans="1:43" x14ac:dyDescent="0.2">
      <c r="A140" s="60">
        <f t="shared" si="67"/>
        <v>40065</v>
      </c>
      <c r="B140" s="36">
        <v>67</v>
      </c>
      <c r="C140" s="161">
        <f t="shared" si="56"/>
        <v>19</v>
      </c>
      <c r="D140" s="11">
        <f t="shared" ca="1" si="57"/>
        <v>0</v>
      </c>
      <c r="E140" s="93">
        <f t="shared" si="58"/>
        <v>19</v>
      </c>
      <c r="F140" s="94">
        <f t="shared" si="59"/>
        <v>1</v>
      </c>
      <c r="G140" s="15">
        <f t="shared" ca="1" si="63"/>
        <v>0</v>
      </c>
      <c r="H140" s="26"/>
      <c r="I140" s="26"/>
      <c r="J140" s="15">
        <f t="shared" ca="1" si="64"/>
        <v>2.3919999999999995</v>
      </c>
      <c r="K140" s="12">
        <f t="shared" ca="1" si="68"/>
        <v>0.43649635036496337</v>
      </c>
      <c r="L140" s="13"/>
      <c r="M140" s="15">
        <f t="shared" ca="1" si="65"/>
        <v>0</v>
      </c>
      <c r="N140" s="19">
        <f t="shared" si="60"/>
        <v>36</v>
      </c>
      <c r="O140" s="15">
        <f t="shared" si="61"/>
        <v>5.48</v>
      </c>
      <c r="P140" s="15">
        <f t="shared" ca="1" si="66"/>
        <v>16.820000000000011</v>
      </c>
      <c r="Q140" s="15">
        <f t="shared" si="69"/>
        <v>2.2599999999999998</v>
      </c>
      <c r="R140" s="15">
        <f t="shared" si="69"/>
        <v>15</v>
      </c>
      <c r="S140" s="15">
        <f t="shared" ca="1" si="70"/>
        <v>0.77</v>
      </c>
      <c r="T140" s="161"/>
      <c r="U140" s="251">
        <f t="shared" si="62"/>
        <v>0.5</v>
      </c>
      <c r="X140" s="161"/>
      <c r="Y140" s="161"/>
      <c r="Z140" s="161"/>
      <c r="AA140" s="161"/>
      <c r="AB140" s="161"/>
      <c r="AC140" s="161"/>
      <c r="AD140" s="161"/>
      <c r="AE140" s="161"/>
      <c r="AF140" s="161"/>
      <c r="AG140" s="161"/>
      <c r="AH140" s="161"/>
      <c r="AI140" s="161"/>
      <c r="AJ140" s="161"/>
      <c r="AK140" s="161"/>
      <c r="AL140" s="161"/>
      <c r="AM140" s="161"/>
      <c r="AN140" s="161"/>
      <c r="AO140" s="161"/>
      <c r="AP140" s="161"/>
      <c r="AQ140" s="161"/>
    </row>
    <row r="141" spans="1:43" x14ac:dyDescent="0.2">
      <c r="A141" s="60">
        <f t="shared" si="67"/>
        <v>40066</v>
      </c>
      <c r="B141" s="36">
        <v>72</v>
      </c>
      <c r="C141" s="161">
        <f t="shared" si="56"/>
        <v>19</v>
      </c>
      <c r="D141" s="11">
        <f t="shared" ca="1" si="57"/>
        <v>0</v>
      </c>
      <c r="E141" s="93">
        <f t="shared" si="58"/>
        <v>20</v>
      </c>
      <c r="F141" s="94">
        <f t="shared" si="59"/>
        <v>1</v>
      </c>
      <c r="G141" s="15">
        <f t="shared" ca="1" si="63"/>
        <v>0</v>
      </c>
      <c r="H141" s="26"/>
      <c r="I141" s="26"/>
      <c r="J141" s="15">
        <f t="shared" ca="1" si="64"/>
        <v>2.3919999999999995</v>
      </c>
      <c r="K141" s="12">
        <f t="shared" ca="1" si="68"/>
        <v>0.43649635036496337</v>
      </c>
      <c r="L141" s="13"/>
      <c r="M141" s="15">
        <f t="shared" ca="1" si="65"/>
        <v>0</v>
      </c>
      <c r="N141" s="19">
        <f t="shared" si="60"/>
        <v>36</v>
      </c>
      <c r="O141" s="15">
        <f t="shared" si="61"/>
        <v>5.48</v>
      </c>
      <c r="P141" s="15">
        <f t="shared" ca="1" si="66"/>
        <v>16.820000000000011</v>
      </c>
      <c r="Q141" s="15">
        <f t="shared" si="69"/>
        <v>2.2599999999999998</v>
      </c>
      <c r="R141" s="15">
        <f t="shared" si="69"/>
        <v>15</v>
      </c>
      <c r="S141" s="15">
        <f t="shared" ca="1" si="70"/>
        <v>0.77</v>
      </c>
      <c r="T141" s="161"/>
      <c r="U141" s="251">
        <f t="shared" si="62"/>
        <v>0.5</v>
      </c>
      <c r="X141" s="161"/>
      <c r="Y141" s="161"/>
      <c r="Z141" s="161"/>
      <c r="AA141" s="161"/>
      <c r="AB141" s="161"/>
      <c r="AC141" s="161"/>
      <c r="AD141" s="161"/>
      <c r="AE141" s="161"/>
      <c r="AF141" s="161"/>
      <c r="AG141" s="161"/>
      <c r="AH141" s="161"/>
      <c r="AI141" s="161"/>
      <c r="AJ141" s="161"/>
      <c r="AK141" s="161"/>
      <c r="AL141" s="161"/>
      <c r="AM141" s="161"/>
      <c r="AN141" s="161"/>
      <c r="AO141" s="161"/>
      <c r="AP141" s="161"/>
      <c r="AQ141" s="161"/>
    </row>
    <row r="142" spans="1:43" x14ac:dyDescent="0.2">
      <c r="A142" s="60">
        <f t="shared" si="67"/>
        <v>40067</v>
      </c>
      <c r="B142" s="36">
        <v>73</v>
      </c>
      <c r="C142" s="161">
        <f t="shared" si="56"/>
        <v>20</v>
      </c>
      <c r="D142" s="11">
        <f t="shared" ca="1" si="57"/>
        <v>0</v>
      </c>
      <c r="E142" s="93">
        <f t="shared" si="58"/>
        <v>21</v>
      </c>
      <c r="F142" s="94">
        <f t="shared" si="59"/>
        <v>1</v>
      </c>
      <c r="G142" s="15">
        <f t="shared" ca="1" si="63"/>
        <v>0</v>
      </c>
      <c r="H142" s="26"/>
      <c r="I142" s="26"/>
      <c r="J142" s="15">
        <f t="shared" ca="1" si="64"/>
        <v>2.3919999999999995</v>
      </c>
      <c r="K142" s="12">
        <f t="shared" ca="1" si="68"/>
        <v>0.43649635036496337</v>
      </c>
      <c r="L142" s="13"/>
      <c r="M142" s="15">
        <f t="shared" ca="1" si="65"/>
        <v>0</v>
      </c>
      <c r="N142" s="19">
        <f t="shared" si="60"/>
        <v>36</v>
      </c>
      <c r="O142" s="15">
        <f t="shared" si="61"/>
        <v>5.48</v>
      </c>
      <c r="P142" s="15">
        <f t="shared" ca="1" si="66"/>
        <v>16.820000000000011</v>
      </c>
      <c r="Q142" s="15">
        <f t="shared" si="69"/>
        <v>2.2599999999999998</v>
      </c>
      <c r="R142" s="15">
        <f t="shared" si="69"/>
        <v>15</v>
      </c>
      <c r="S142" s="15">
        <f t="shared" ca="1" si="70"/>
        <v>0.77</v>
      </c>
      <c r="T142" s="161"/>
      <c r="U142" s="251">
        <f t="shared" si="62"/>
        <v>0.5</v>
      </c>
      <c r="X142" s="161"/>
      <c r="Y142" s="161"/>
      <c r="Z142" s="161"/>
      <c r="AA142" s="161"/>
      <c r="AB142" s="161"/>
      <c r="AC142" s="161"/>
      <c r="AD142" s="161"/>
      <c r="AE142" s="161"/>
      <c r="AF142" s="161"/>
      <c r="AG142" s="161"/>
      <c r="AH142" s="161"/>
      <c r="AI142" s="161"/>
      <c r="AJ142" s="161"/>
      <c r="AK142" s="161"/>
      <c r="AL142" s="161"/>
      <c r="AM142" s="161"/>
      <c r="AN142" s="161"/>
      <c r="AO142" s="161"/>
      <c r="AP142" s="161"/>
      <c r="AQ142" s="161"/>
    </row>
    <row r="143" spans="1:43" x14ac:dyDescent="0.2">
      <c r="A143" s="60">
        <f t="shared" si="67"/>
        <v>40068</v>
      </c>
      <c r="B143" s="36">
        <v>71</v>
      </c>
      <c r="C143" s="161">
        <f t="shared" si="56"/>
        <v>20</v>
      </c>
      <c r="D143" s="11">
        <f t="shared" ca="1" si="57"/>
        <v>0</v>
      </c>
      <c r="E143" s="93">
        <f t="shared" si="58"/>
        <v>22</v>
      </c>
      <c r="F143" s="94">
        <f t="shared" si="59"/>
        <v>1</v>
      </c>
      <c r="G143" s="15">
        <f t="shared" ca="1" si="63"/>
        <v>0</v>
      </c>
      <c r="H143" s="26"/>
      <c r="I143" s="26"/>
      <c r="J143" s="15">
        <f t="shared" ca="1" si="64"/>
        <v>2.3919999999999995</v>
      </c>
      <c r="K143" s="12">
        <f t="shared" ca="1" si="68"/>
        <v>0.43649635036496337</v>
      </c>
      <c r="L143" s="13"/>
      <c r="M143" s="15">
        <f t="shared" ca="1" si="65"/>
        <v>0</v>
      </c>
      <c r="N143" s="19">
        <f t="shared" si="60"/>
        <v>36</v>
      </c>
      <c r="O143" s="15">
        <f t="shared" si="61"/>
        <v>5.48</v>
      </c>
      <c r="P143" s="15">
        <f t="shared" ca="1" si="66"/>
        <v>16.820000000000011</v>
      </c>
      <c r="Q143" s="15">
        <f t="shared" si="69"/>
        <v>2.2599999999999998</v>
      </c>
      <c r="R143" s="15">
        <f t="shared" si="69"/>
        <v>15</v>
      </c>
      <c r="S143" s="15">
        <f t="shared" ca="1" si="70"/>
        <v>0.77</v>
      </c>
      <c r="T143" s="161"/>
      <c r="U143" s="251">
        <f t="shared" si="62"/>
        <v>0.5</v>
      </c>
      <c r="X143" s="161"/>
      <c r="Y143" s="161"/>
      <c r="Z143" s="161"/>
      <c r="AA143" s="161"/>
      <c r="AB143" s="161"/>
      <c r="AC143" s="161"/>
      <c r="AD143" s="161"/>
      <c r="AE143" s="161"/>
      <c r="AF143" s="161"/>
      <c r="AG143" s="161"/>
      <c r="AH143" s="161"/>
      <c r="AI143" s="161"/>
      <c r="AJ143" s="161"/>
      <c r="AK143" s="161"/>
      <c r="AL143" s="161"/>
      <c r="AM143" s="161"/>
      <c r="AN143" s="161"/>
      <c r="AO143" s="161"/>
      <c r="AP143" s="161"/>
      <c r="AQ143" s="161"/>
    </row>
    <row r="144" spans="1:43" x14ac:dyDescent="0.2">
      <c r="A144" s="60">
        <f t="shared" si="67"/>
        <v>40069</v>
      </c>
      <c r="B144" s="36">
        <v>84</v>
      </c>
      <c r="C144" s="161">
        <f t="shared" si="56"/>
        <v>20</v>
      </c>
      <c r="D144" s="11">
        <f t="shared" ca="1" si="57"/>
        <v>0</v>
      </c>
      <c r="E144" s="93">
        <f t="shared" si="58"/>
        <v>23</v>
      </c>
      <c r="F144" s="94">
        <f t="shared" si="59"/>
        <v>1</v>
      </c>
      <c r="G144" s="15">
        <f t="shared" ca="1" si="63"/>
        <v>0</v>
      </c>
      <c r="H144" s="26"/>
      <c r="I144" s="26"/>
      <c r="J144" s="15">
        <f t="shared" ca="1" si="64"/>
        <v>2.3919999999999995</v>
      </c>
      <c r="K144" s="12">
        <f t="shared" ca="1" si="68"/>
        <v>0.43649635036496337</v>
      </c>
      <c r="L144" s="13"/>
      <c r="M144" s="15">
        <f t="shared" ca="1" si="65"/>
        <v>0</v>
      </c>
      <c r="N144" s="19">
        <f t="shared" si="60"/>
        <v>36</v>
      </c>
      <c r="O144" s="15">
        <f t="shared" si="61"/>
        <v>5.48</v>
      </c>
      <c r="P144" s="15">
        <f t="shared" ca="1" si="66"/>
        <v>16.820000000000011</v>
      </c>
      <c r="Q144" s="15">
        <f t="shared" si="69"/>
        <v>2.2599999999999998</v>
      </c>
      <c r="R144" s="15">
        <f t="shared" si="69"/>
        <v>15</v>
      </c>
      <c r="S144" s="15">
        <f t="shared" ca="1" si="70"/>
        <v>0.77</v>
      </c>
      <c r="T144" s="161"/>
      <c r="U144" s="251">
        <f t="shared" si="62"/>
        <v>0.5</v>
      </c>
      <c r="X144" s="161"/>
      <c r="Y144" s="161"/>
      <c r="Z144" s="161"/>
      <c r="AA144" s="161"/>
      <c r="AB144" s="161"/>
      <c r="AC144" s="161"/>
      <c r="AD144" s="161"/>
      <c r="AE144" s="161"/>
      <c r="AF144" s="161"/>
      <c r="AG144" s="161"/>
      <c r="AH144" s="161"/>
      <c r="AI144" s="161"/>
      <c r="AJ144" s="161"/>
      <c r="AK144" s="161"/>
      <c r="AL144" s="161"/>
      <c r="AM144" s="161"/>
      <c r="AN144" s="161"/>
      <c r="AO144" s="161"/>
      <c r="AP144" s="161"/>
      <c r="AQ144" s="161"/>
    </row>
    <row r="145" spans="1:43" x14ac:dyDescent="0.2">
      <c r="A145" s="60">
        <f t="shared" si="67"/>
        <v>40070</v>
      </c>
      <c r="B145" s="36">
        <v>82</v>
      </c>
      <c r="C145" s="161">
        <f t="shared" si="56"/>
        <v>20</v>
      </c>
      <c r="D145" s="11">
        <f t="shared" ca="1" si="57"/>
        <v>0</v>
      </c>
      <c r="E145" s="93">
        <f t="shared" si="58"/>
        <v>24</v>
      </c>
      <c r="F145" s="94">
        <f t="shared" si="59"/>
        <v>1</v>
      </c>
      <c r="G145" s="15">
        <f t="shared" ca="1" si="63"/>
        <v>0</v>
      </c>
      <c r="H145" s="26"/>
      <c r="I145" s="26"/>
      <c r="J145" s="15">
        <f t="shared" ca="1" si="64"/>
        <v>2.3919999999999995</v>
      </c>
      <c r="K145" s="12">
        <f t="shared" ca="1" si="68"/>
        <v>0.43649635036496337</v>
      </c>
      <c r="L145" s="13"/>
      <c r="M145" s="15">
        <f t="shared" ca="1" si="65"/>
        <v>0</v>
      </c>
      <c r="N145" s="19">
        <f t="shared" si="60"/>
        <v>36</v>
      </c>
      <c r="O145" s="15">
        <f t="shared" si="61"/>
        <v>5.48</v>
      </c>
      <c r="P145" s="15">
        <f t="shared" ca="1" si="66"/>
        <v>16.820000000000011</v>
      </c>
      <c r="Q145" s="15">
        <f t="shared" si="69"/>
        <v>2.2599999999999998</v>
      </c>
      <c r="R145" s="15">
        <f t="shared" si="69"/>
        <v>15</v>
      </c>
      <c r="S145" s="15">
        <f t="shared" ca="1" si="70"/>
        <v>0.77</v>
      </c>
      <c r="T145" s="161"/>
      <c r="U145" s="251">
        <f t="shared" si="62"/>
        <v>0.5</v>
      </c>
      <c r="X145" s="161"/>
      <c r="Y145" s="161"/>
      <c r="Z145" s="161"/>
      <c r="AA145" s="161"/>
      <c r="AB145" s="161"/>
      <c r="AC145" s="161"/>
      <c r="AD145" s="161"/>
      <c r="AE145" s="161"/>
      <c r="AF145" s="161"/>
      <c r="AG145" s="161"/>
      <c r="AH145" s="161"/>
      <c r="AI145" s="161"/>
      <c r="AJ145" s="161"/>
      <c r="AK145" s="161"/>
      <c r="AL145" s="161"/>
      <c r="AM145" s="161"/>
      <c r="AN145" s="161"/>
      <c r="AO145" s="161"/>
      <c r="AP145" s="161"/>
      <c r="AQ145" s="161"/>
    </row>
    <row r="146" spans="1:43" x14ac:dyDescent="0.2">
      <c r="A146" s="60">
        <f t="shared" si="67"/>
        <v>40071</v>
      </c>
      <c r="B146" s="36">
        <v>79</v>
      </c>
      <c r="C146" s="161">
        <f t="shared" si="56"/>
        <v>20</v>
      </c>
      <c r="D146" s="11">
        <f t="shared" ca="1" si="57"/>
        <v>0</v>
      </c>
      <c r="E146" s="93">
        <f t="shared" si="58"/>
        <v>25</v>
      </c>
      <c r="F146" s="94">
        <f t="shared" si="59"/>
        <v>1</v>
      </c>
      <c r="G146" s="15">
        <f t="shared" ca="1" si="63"/>
        <v>0</v>
      </c>
      <c r="H146" s="26"/>
      <c r="I146" s="26"/>
      <c r="J146" s="15">
        <f t="shared" ca="1" si="64"/>
        <v>2.3919999999999995</v>
      </c>
      <c r="K146" s="12">
        <f t="shared" ca="1" si="68"/>
        <v>0.43649635036496337</v>
      </c>
      <c r="L146" s="13"/>
      <c r="M146" s="15">
        <f t="shared" ca="1" si="65"/>
        <v>0</v>
      </c>
      <c r="N146" s="19">
        <f t="shared" si="60"/>
        <v>36</v>
      </c>
      <c r="O146" s="15">
        <f t="shared" si="61"/>
        <v>5.48</v>
      </c>
      <c r="P146" s="15">
        <f t="shared" ca="1" si="66"/>
        <v>16.820000000000011</v>
      </c>
      <c r="Q146" s="15">
        <f t="shared" si="69"/>
        <v>2.2599999999999998</v>
      </c>
      <c r="R146" s="15">
        <f t="shared" si="69"/>
        <v>15</v>
      </c>
      <c r="S146" s="15">
        <f t="shared" ca="1" si="70"/>
        <v>0.77</v>
      </c>
      <c r="T146" s="161"/>
      <c r="U146" s="251">
        <f t="shared" si="62"/>
        <v>0.5</v>
      </c>
      <c r="X146" s="161"/>
      <c r="Y146" s="161"/>
      <c r="Z146" s="161"/>
      <c r="AA146" s="161"/>
      <c r="AB146" s="161"/>
      <c r="AC146" s="161"/>
      <c r="AD146" s="161"/>
      <c r="AE146" s="161"/>
      <c r="AF146" s="161"/>
      <c r="AG146" s="161"/>
      <c r="AH146" s="161"/>
      <c r="AI146" s="161"/>
      <c r="AJ146" s="161"/>
      <c r="AK146" s="161"/>
      <c r="AL146" s="161"/>
      <c r="AM146" s="161"/>
      <c r="AN146" s="161"/>
      <c r="AO146" s="161"/>
      <c r="AP146" s="161"/>
      <c r="AQ146" s="161"/>
    </row>
    <row r="147" spans="1:43" x14ac:dyDescent="0.2">
      <c r="A147" s="60">
        <f t="shared" si="67"/>
        <v>40072</v>
      </c>
      <c r="B147" s="36">
        <v>60</v>
      </c>
      <c r="C147" s="161">
        <f t="shared" si="56"/>
        <v>20</v>
      </c>
      <c r="D147" s="11">
        <f t="shared" ca="1" si="57"/>
        <v>0</v>
      </c>
      <c r="E147" s="93">
        <f t="shared" si="58"/>
        <v>26</v>
      </c>
      <c r="F147" s="94">
        <f t="shared" si="59"/>
        <v>1</v>
      </c>
      <c r="G147" s="15">
        <f t="shared" ca="1" si="63"/>
        <v>0</v>
      </c>
      <c r="H147" s="26"/>
      <c r="I147" s="26"/>
      <c r="J147" s="15">
        <f t="shared" ca="1" si="64"/>
        <v>2.3919999999999995</v>
      </c>
      <c r="K147" s="12">
        <f t="shared" ca="1" si="68"/>
        <v>0.43649635036496337</v>
      </c>
      <c r="L147" s="13"/>
      <c r="M147" s="15">
        <f t="shared" ca="1" si="65"/>
        <v>0</v>
      </c>
      <c r="N147" s="19">
        <f t="shared" si="60"/>
        <v>36</v>
      </c>
      <c r="O147" s="15">
        <f t="shared" si="61"/>
        <v>5.48</v>
      </c>
      <c r="P147" s="15">
        <f t="shared" ca="1" si="66"/>
        <v>16.820000000000011</v>
      </c>
      <c r="Q147" s="15">
        <f t="shared" si="69"/>
        <v>2.2599999999999998</v>
      </c>
      <c r="R147" s="15">
        <f t="shared" si="69"/>
        <v>15</v>
      </c>
      <c r="S147" s="15">
        <f t="shared" ca="1" si="70"/>
        <v>0.77</v>
      </c>
      <c r="T147" s="161"/>
      <c r="U147" s="251">
        <f t="shared" si="62"/>
        <v>0.5</v>
      </c>
      <c r="X147" s="161"/>
      <c r="Y147" s="161"/>
      <c r="Z147" s="161"/>
      <c r="AA147" s="161"/>
      <c r="AB147" s="161"/>
      <c r="AC147" s="161"/>
      <c r="AD147" s="161"/>
      <c r="AE147" s="161"/>
      <c r="AF147" s="161"/>
      <c r="AG147" s="161"/>
      <c r="AH147" s="161"/>
      <c r="AI147" s="161"/>
      <c r="AJ147" s="161"/>
      <c r="AK147" s="161"/>
      <c r="AL147" s="161"/>
      <c r="AM147" s="161"/>
      <c r="AN147" s="161"/>
      <c r="AO147" s="161"/>
      <c r="AP147" s="161"/>
      <c r="AQ147" s="161"/>
    </row>
    <row r="148" spans="1:43" x14ac:dyDescent="0.2">
      <c r="A148" s="60">
        <f t="shared" si="67"/>
        <v>40073</v>
      </c>
      <c r="B148" s="36">
        <v>53</v>
      </c>
      <c r="C148" s="161">
        <f t="shared" si="56"/>
        <v>20</v>
      </c>
      <c r="D148" s="11">
        <f t="shared" ca="1" si="57"/>
        <v>0</v>
      </c>
      <c r="E148" s="93">
        <f t="shared" si="58"/>
        <v>27</v>
      </c>
      <c r="F148" s="94">
        <f t="shared" si="59"/>
        <v>1</v>
      </c>
      <c r="G148" s="15">
        <f t="shared" ca="1" si="63"/>
        <v>0</v>
      </c>
      <c r="H148" s="26"/>
      <c r="I148" s="26"/>
      <c r="J148" s="15">
        <f t="shared" ca="1" si="64"/>
        <v>2.3919999999999995</v>
      </c>
      <c r="K148" s="12">
        <f t="shared" ca="1" si="68"/>
        <v>0.43649635036496337</v>
      </c>
      <c r="L148" s="13"/>
      <c r="M148" s="15">
        <f t="shared" ca="1" si="65"/>
        <v>0</v>
      </c>
      <c r="N148" s="19">
        <f t="shared" si="60"/>
        <v>36</v>
      </c>
      <c r="O148" s="15">
        <f t="shared" si="61"/>
        <v>5.48</v>
      </c>
      <c r="P148" s="15">
        <f t="shared" ca="1" si="66"/>
        <v>16.820000000000011</v>
      </c>
      <c r="Q148" s="15">
        <f t="shared" si="69"/>
        <v>2.2599999999999998</v>
      </c>
      <c r="R148" s="15">
        <f t="shared" si="69"/>
        <v>15</v>
      </c>
      <c r="S148" s="15">
        <f t="shared" ca="1" si="70"/>
        <v>0.77</v>
      </c>
      <c r="T148" s="161"/>
      <c r="U148" s="251">
        <f t="shared" si="62"/>
        <v>0.5</v>
      </c>
      <c r="X148" s="161"/>
      <c r="Y148" s="161"/>
      <c r="Z148" s="161"/>
      <c r="AA148" s="161"/>
      <c r="AB148" s="161"/>
      <c r="AC148" s="161"/>
      <c r="AD148" s="161"/>
      <c r="AE148" s="161"/>
      <c r="AF148" s="161"/>
      <c r="AG148" s="161"/>
      <c r="AH148" s="161"/>
      <c r="AI148" s="161"/>
      <c r="AJ148" s="161"/>
      <c r="AK148" s="161"/>
      <c r="AL148" s="161"/>
      <c r="AM148" s="161"/>
      <c r="AN148" s="161"/>
      <c r="AO148" s="161"/>
      <c r="AP148" s="161"/>
      <c r="AQ148" s="161"/>
    </row>
    <row r="149" spans="1:43" x14ac:dyDescent="0.2">
      <c r="A149" s="60">
        <f t="shared" si="67"/>
        <v>40074</v>
      </c>
      <c r="B149" s="36">
        <v>48</v>
      </c>
      <c r="C149" s="161">
        <f t="shared" si="56"/>
        <v>21</v>
      </c>
      <c r="D149" s="11">
        <f t="shared" ca="1" si="57"/>
        <v>0</v>
      </c>
      <c r="E149" s="93">
        <f t="shared" si="58"/>
        <v>28</v>
      </c>
      <c r="F149" s="94">
        <f t="shared" si="59"/>
        <v>1</v>
      </c>
      <c r="G149" s="15">
        <f t="shared" ca="1" si="63"/>
        <v>0</v>
      </c>
      <c r="H149" s="26"/>
      <c r="I149" s="26"/>
      <c r="J149" s="15">
        <f t="shared" ca="1" si="64"/>
        <v>2.3919999999999995</v>
      </c>
      <c r="K149" s="12">
        <f t="shared" ca="1" si="68"/>
        <v>0.43649635036496337</v>
      </c>
      <c r="L149" s="13"/>
      <c r="M149" s="15">
        <f t="shared" ca="1" si="65"/>
        <v>0</v>
      </c>
      <c r="N149" s="19">
        <f t="shared" si="60"/>
        <v>36</v>
      </c>
      <c r="O149" s="15">
        <f t="shared" si="61"/>
        <v>5.48</v>
      </c>
      <c r="P149" s="15">
        <f t="shared" ca="1" si="66"/>
        <v>16.820000000000011</v>
      </c>
      <c r="Q149" s="15">
        <f t="shared" si="69"/>
        <v>2.2599999999999998</v>
      </c>
      <c r="R149" s="15">
        <f t="shared" si="69"/>
        <v>15</v>
      </c>
      <c r="S149" s="15">
        <f t="shared" ca="1" si="70"/>
        <v>0.77</v>
      </c>
      <c r="T149" s="161"/>
      <c r="U149" s="251">
        <f t="shared" si="62"/>
        <v>0.5</v>
      </c>
      <c r="X149" s="161"/>
      <c r="Y149" s="161"/>
      <c r="Z149" s="161"/>
      <c r="AA149" s="161"/>
      <c r="AB149" s="161"/>
      <c r="AC149" s="161"/>
      <c r="AD149" s="161"/>
      <c r="AE149" s="161"/>
      <c r="AF149" s="161"/>
      <c r="AG149" s="161"/>
      <c r="AH149" s="161"/>
      <c r="AI149" s="161"/>
      <c r="AJ149" s="161"/>
      <c r="AK149" s="161"/>
      <c r="AL149" s="161"/>
      <c r="AM149" s="161"/>
      <c r="AN149" s="161"/>
      <c r="AO149" s="161"/>
      <c r="AP149" s="161"/>
      <c r="AQ149" s="161"/>
    </row>
    <row r="150" spans="1:43" x14ac:dyDescent="0.2">
      <c r="A150" s="60">
        <f t="shared" si="67"/>
        <v>40075</v>
      </c>
      <c r="B150" s="36">
        <v>49</v>
      </c>
      <c r="C150" s="161">
        <f t="shared" si="56"/>
        <v>21</v>
      </c>
      <c r="D150" s="11">
        <f t="shared" ca="1" si="57"/>
        <v>0</v>
      </c>
      <c r="E150" s="93">
        <f t="shared" si="58"/>
        <v>29</v>
      </c>
      <c r="F150" s="94">
        <f t="shared" si="59"/>
        <v>1</v>
      </c>
      <c r="G150" s="15">
        <f t="shared" ca="1" si="63"/>
        <v>0</v>
      </c>
      <c r="H150" s="26"/>
      <c r="I150" s="26"/>
      <c r="J150" s="15">
        <f t="shared" ca="1" si="64"/>
        <v>2.3919999999999995</v>
      </c>
      <c r="K150" s="12">
        <f t="shared" ca="1" si="68"/>
        <v>0.43649635036496337</v>
      </c>
      <c r="L150" s="13"/>
      <c r="M150" s="15">
        <f t="shared" ca="1" si="65"/>
        <v>0</v>
      </c>
      <c r="N150" s="19">
        <f t="shared" si="60"/>
        <v>36</v>
      </c>
      <c r="O150" s="15">
        <f t="shared" si="61"/>
        <v>5.48</v>
      </c>
      <c r="P150" s="15">
        <f t="shared" ca="1" si="66"/>
        <v>16.820000000000011</v>
      </c>
      <c r="Q150" s="15">
        <f t="shared" si="69"/>
        <v>2.2599999999999998</v>
      </c>
      <c r="R150" s="15">
        <f t="shared" si="69"/>
        <v>15</v>
      </c>
      <c r="S150" s="15">
        <f t="shared" ca="1" si="70"/>
        <v>0.77</v>
      </c>
      <c r="T150" s="161"/>
      <c r="U150" s="251">
        <f t="shared" si="62"/>
        <v>0.5</v>
      </c>
      <c r="X150" s="161"/>
      <c r="Y150" s="161"/>
      <c r="Z150" s="161"/>
      <c r="AA150" s="161"/>
      <c r="AB150" s="161"/>
      <c r="AC150" s="161"/>
      <c r="AD150" s="161"/>
      <c r="AE150" s="161"/>
      <c r="AF150" s="161"/>
      <c r="AG150" s="161"/>
      <c r="AH150" s="161"/>
      <c r="AI150" s="161"/>
      <c r="AJ150" s="161"/>
      <c r="AK150" s="161"/>
      <c r="AL150" s="161"/>
      <c r="AM150" s="161"/>
      <c r="AN150" s="161"/>
      <c r="AO150" s="161"/>
      <c r="AP150" s="161"/>
      <c r="AQ150" s="161"/>
    </row>
    <row r="151" spans="1:43" x14ac:dyDescent="0.2">
      <c r="A151" s="60">
        <f t="shared" si="67"/>
        <v>40076</v>
      </c>
      <c r="B151" s="36">
        <v>68</v>
      </c>
      <c r="C151" s="161">
        <f t="shared" si="56"/>
        <v>21</v>
      </c>
      <c r="D151" s="11">
        <f t="shared" ca="1" si="57"/>
        <v>0</v>
      </c>
      <c r="E151" s="93">
        <f t="shared" si="58"/>
        <v>30</v>
      </c>
      <c r="F151" s="94">
        <f t="shared" si="59"/>
        <v>1</v>
      </c>
      <c r="G151" s="15">
        <f t="shared" ca="1" si="63"/>
        <v>0</v>
      </c>
      <c r="H151" s="26"/>
      <c r="I151" s="26"/>
      <c r="J151" s="15">
        <f t="shared" ca="1" si="64"/>
        <v>2.3919999999999995</v>
      </c>
      <c r="K151" s="12">
        <f t="shared" ca="1" si="68"/>
        <v>0.43649635036496337</v>
      </c>
      <c r="L151" s="13"/>
      <c r="M151" s="15">
        <f t="shared" ca="1" si="65"/>
        <v>0</v>
      </c>
      <c r="N151" s="19">
        <f t="shared" si="60"/>
        <v>36</v>
      </c>
      <c r="O151" s="15">
        <f t="shared" si="61"/>
        <v>5.48</v>
      </c>
      <c r="P151" s="15">
        <f t="shared" ca="1" si="66"/>
        <v>16.820000000000011</v>
      </c>
      <c r="Q151" s="15">
        <f t="shared" si="69"/>
        <v>2.2599999999999998</v>
      </c>
      <c r="R151" s="15">
        <f t="shared" si="69"/>
        <v>15</v>
      </c>
      <c r="S151" s="15">
        <f t="shared" ca="1" si="70"/>
        <v>0.77</v>
      </c>
      <c r="T151" s="161"/>
      <c r="U151" s="251">
        <f t="shared" si="62"/>
        <v>0.5</v>
      </c>
      <c r="X151" s="161"/>
      <c r="Y151" s="161"/>
      <c r="Z151" s="161"/>
      <c r="AA151" s="161"/>
      <c r="AB151" s="161"/>
      <c r="AC151" s="161"/>
      <c r="AD151" s="161"/>
      <c r="AE151" s="161"/>
      <c r="AF151" s="161"/>
      <c r="AG151" s="161"/>
      <c r="AH151" s="161"/>
      <c r="AI151" s="161"/>
      <c r="AJ151" s="161"/>
      <c r="AK151" s="161"/>
      <c r="AL151" s="161"/>
      <c r="AM151" s="161"/>
      <c r="AN151" s="161"/>
      <c r="AO151" s="161"/>
      <c r="AP151" s="161"/>
      <c r="AQ151" s="161"/>
    </row>
    <row r="152" spans="1:43" x14ac:dyDescent="0.2">
      <c r="A152" s="60">
        <f t="shared" si="67"/>
        <v>40077</v>
      </c>
      <c r="B152" s="36">
        <v>67</v>
      </c>
      <c r="C152" s="161">
        <f t="shared" si="56"/>
        <v>21</v>
      </c>
      <c r="D152" s="11">
        <f t="shared" ca="1" si="57"/>
        <v>0</v>
      </c>
      <c r="E152" s="93">
        <f t="shared" si="58"/>
        <v>31</v>
      </c>
      <c r="F152" s="94">
        <f t="shared" si="59"/>
        <v>1</v>
      </c>
      <c r="G152" s="15">
        <f t="shared" ca="1" si="63"/>
        <v>0</v>
      </c>
      <c r="H152" s="26"/>
      <c r="I152" s="26"/>
      <c r="J152" s="15">
        <f t="shared" ca="1" si="64"/>
        <v>2.3919999999999995</v>
      </c>
      <c r="K152" s="12">
        <f t="shared" ca="1" si="68"/>
        <v>0.43649635036496337</v>
      </c>
      <c r="L152" s="13"/>
      <c r="M152" s="15">
        <f t="shared" ca="1" si="65"/>
        <v>0</v>
      </c>
      <c r="N152" s="19">
        <f t="shared" si="60"/>
        <v>36</v>
      </c>
      <c r="O152" s="15">
        <f t="shared" si="61"/>
        <v>5.48</v>
      </c>
      <c r="P152" s="15">
        <f t="shared" ca="1" si="66"/>
        <v>16.820000000000011</v>
      </c>
      <c r="Q152" s="15">
        <f t="shared" si="69"/>
        <v>2.2599999999999998</v>
      </c>
      <c r="R152" s="15">
        <f t="shared" si="69"/>
        <v>15</v>
      </c>
      <c r="S152" s="15">
        <f t="shared" ca="1" si="70"/>
        <v>0.77</v>
      </c>
      <c r="T152" s="161"/>
      <c r="U152" s="251">
        <f t="shared" si="62"/>
        <v>0.5</v>
      </c>
      <c r="X152" s="161"/>
      <c r="Y152" s="161"/>
      <c r="Z152" s="161"/>
      <c r="AA152" s="161"/>
      <c r="AB152" s="161"/>
      <c r="AC152" s="161"/>
      <c r="AD152" s="161"/>
      <c r="AE152" s="161"/>
      <c r="AF152" s="161"/>
      <c r="AG152" s="161"/>
      <c r="AH152" s="161"/>
      <c r="AI152" s="161"/>
      <c r="AJ152" s="161"/>
      <c r="AK152" s="161"/>
      <c r="AL152" s="161"/>
      <c r="AM152" s="161"/>
      <c r="AN152" s="161"/>
      <c r="AO152" s="161"/>
      <c r="AP152" s="161"/>
      <c r="AQ152" s="161"/>
    </row>
    <row r="153" spans="1:43" x14ac:dyDescent="0.2">
      <c r="A153" s="60">
        <f t="shared" si="67"/>
        <v>40078</v>
      </c>
      <c r="B153" s="36">
        <v>67</v>
      </c>
      <c r="C153" s="161">
        <f t="shared" si="56"/>
        <v>21</v>
      </c>
      <c r="D153" s="11">
        <f t="shared" ca="1" si="57"/>
        <v>0</v>
      </c>
      <c r="E153" s="93">
        <f t="shared" si="58"/>
        <v>32</v>
      </c>
      <c r="F153" s="94">
        <f t="shared" si="59"/>
        <v>1</v>
      </c>
      <c r="G153" s="15">
        <f t="shared" ca="1" si="63"/>
        <v>0</v>
      </c>
      <c r="H153" s="26"/>
      <c r="I153" s="26"/>
      <c r="J153" s="15">
        <f t="shared" ca="1" si="64"/>
        <v>2.3919999999999995</v>
      </c>
      <c r="K153" s="12">
        <f t="shared" ca="1" si="68"/>
        <v>0.43649635036496337</v>
      </c>
      <c r="L153" s="13"/>
      <c r="M153" s="15">
        <f t="shared" ca="1" si="65"/>
        <v>0</v>
      </c>
      <c r="N153" s="19">
        <f t="shared" si="60"/>
        <v>36</v>
      </c>
      <c r="O153" s="15">
        <f t="shared" si="61"/>
        <v>5.48</v>
      </c>
      <c r="P153" s="15">
        <f t="shared" ca="1" si="66"/>
        <v>16.820000000000011</v>
      </c>
      <c r="Q153" s="15">
        <f t="shared" si="69"/>
        <v>2.2599999999999998</v>
      </c>
      <c r="R153" s="15">
        <f t="shared" si="69"/>
        <v>15</v>
      </c>
      <c r="S153" s="15">
        <f t="shared" ca="1" si="70"/>
        <v>0.77</v>
      </c>
      <c r="T153" s="161"/>
      <c r="U153" s="251">
        <f t="shared" si="62"/>
        <v>0.5</v>
      </c>
      <c r="X153" s="161"/>
      <c r="Y153" s="161"/>
      <c r="Z153" s="161"/>
      <c r="AA153" s="161"/>
      <c r="AB153" s="161"/>
      <c r="AC153" s="161"/>
      <c r="AD153" s="161"/>
      <c r="AE153" s="161"/>
      <c r="AF153" s="161"/>
      <c r="AG153" s="161"/>
      <c r="AH153" s="161"/>
      <c r="AI153" s="161"/>
      <c r="AJ153" s="161"/>
      <c r="AK153" s="161"/>
      <c r="AL153" s="161"/>
      <c r="AM153" s="161"/>
      <c r="AN153" s="161"/>
      <c r="AO153" s="161"/>
      <c r="AP153" s="161"/>
      <c r="AQ153" s="161"/>
    </row>
    <row r="154" spans="1:43" x14ac:dyDescent="0.2">
      <c r="A154" s="60">
        <f t="shared" si="67"/>
        <v>40079</v>
      </c>
      <c r="B154" s="36">
        <v>66</v>
      </c>
      <c r="C154" s="161">
        <f t="shared" si="56"/>
        <v>21</v>
      </c>
      <c r="D154" s="11">
        <f t="shared" ca="1" si="57"/>
        <v>0</v>
      </c>
      <c r="E154" s="93">
        <f t="shared" si="58"/>
        <v>33</v>
      </c>
      <c r="F154" s="94">
        <f t="shared" si="59"/>
        <v>1</v>
      </c>
      <c r="G154" s="15">
        <f t="shared" ca="1" si="63"/>
        <v>0</v>
      </c>
      <c r="H154" s="26"/>
      <c r="I154" s="26"/>
      <c r="J154" s="15">
        <f t="shared" ca="1" si="64"/>
        <v>2.3919999999999995</v>
      </c>
      <c r="K154" s="12">
        <f t="shared" ca="1" si="68"/>
        <v>0.43649635036496337</v>
      </c>
      <c r="L154" s="13"/>
      <c r="M154" s="15">
        <f t="shared" ca="1" si="65"/>
        <v>0</v>
      </c>
      <c r="N154" s="19">
        <f t="shared" si="60"/>
        <v>36</v>
      </c>
      <c r="O154" s="15">
        <f t="shared" si="61"/>
        <v>5.48</v>
      </c>
      <c r="P154" s="15">
        <f t="shared" ca="1" si="66"/>
        <v>16.820000000000011</v>
      </c>
      <c r="Q154" s="15">
        <f t="shared" ref="Q154:R161" si="71">Q153+H154</f>
        <v>2.2599999999999998</v>
      </c>
      <c r="R154" s="15">
        <f t="shared" si="71"/>
        <v>15</v>
      </c>
      <c r="S154" s="15">
        <f t="shared" ca="1" si="70"/>
        <v>0.77</v>
      </c>
      <c r="T154" s="161"/>
      <c r="U154" s="251">
        <f t="shared" si="62"/>
        <v>0.5</v>
      </c>
      <c r="X154" s="161"/>
      <c r="Y154" s="161"/>
      <c r="Z154" s="161"/>
      <c r="AA154" s="161"/>
      <c r="AB154" s="161"/>
      <c r="AC154" s="161"/>
      <c r="AD154" s="161"/>
      <c r="AE154" s="161"/>
      <c r="AF154" s="161"/>
      <c r="AG154" s="161"/>
      <c r="AH154" s="161"/>
      <c r="AI154" s="161"/>
      <c r="AJ154" s="161"/>
      <c r="AK154" s="161"/>
      <c r="AL154" s="161"/>
      <c r="AM154" s="161"/>
      <c r="AN154" s="161"/>
      <c r="AO154" s="161"/>
      <c r="AP154" s="161"/>
      <c r="AQ154" s="161"/>
    </row>
    <row r="155" spans="1:43" x14ac:dyDescent="0.2">
      <c r="A155" s="60">
        <f t="shared" si="67"/>
        <v>40080</v>
      </c>
      <c r="B155" s="36">
        <v>66</v>
      </c>
      <c r="C155" s="161">
        <f t="shared" si="56"/>
        <v>21</v>
      </c>
      <c r="D155" s="11">
        <f t="shared" ca="1" si="57"/>
        <v>0</v>
      </c>
      <c r="E155" s="93">
        <f t="shared" si="58"/>
        <v>34</v>
      </c>
      <c r="F155" s="94">
        <f t="shared" si="59"/>
        <v>1</v>
      </c>
      <c r="G155" s="15">
        <f t="shared" ca="1" si="63"/>
        <v>0</v>
      </c>
      <c r="H155" s="26"/>
      <c r="I155" s="26"/>
      <c r="J155" s="15">
        <f t="shared" ca="1" si="64"/>
        <v>2.3919999999999995</v>
      </c>
      <c r="K155" s="12">
        <f t="shared" ca="1" si="68"/>
        <v>0.43649635036496337</v>
      </c>
      <c r="L155" s="13"/>
      <c r="M155" s="15">
        <f t="shared" ca="1" si="65"/>
        <v>0</v>
      </c>
      <c r="N155" s="19">
        <f t="shared" si="60"/>
        <v>36</v>
      </c>
      <c r="O155" s="15">
        <f t="shared" si="61"/>
        <v>5.48</v>
      </c>
      <c r="P155" s="15">
        <f t="shared" ca="1" si="66"/>
        <v>16.820000000000011</v>
      </c>
      <c r="Q155" s="15">
        <f t="shared" si="71"/>
        <v>2.2599999999999998</v>
      </c>
      <c r="R155" s="15">
        <f t="shared" si="71"/>
        <v>15</v>
      </c>
      <c r="S155" s="15">
        <f t="shared" ca="1" si="70"/>
        <v>0.77</v>
      </c>
      <c r="T155" s="161"/>
      <c r="U155" s="251">
        <f t="shared" si="62"/>
        <v>0.5</v>
      </c>
      <c r="X155" s="161"/>
      <c r="Y155" s="161"/>
      <c r="Z155" s="161"/>
      <c r="AA155" s="161"/>
      <c r="AB155" s="161"/>
      <c r="AC155" s="161"/>
      <c r="AD155" s="161"/>
      <c r="AE155" s="161"/>
      <c r="AF155" s="161"/>
      <c r="AG155" s="161"/>
      <c r="AH155" s="161"/>
      <c r="AI155" s="161"/>
      <c r="AJ155" s="161"/>
      <c r="AK155" s="161"/>
      <c r="AL155" s="161"/>
      <c r="AM155" s="161"/>
      <c r="AN155" s="161"/>
      <c r="AO155" s="161"/>
      <c r="AP155" s="161"/>
      <c r="AQ155" s="161"/>
    </row>
    <row r="156" spans="1:43" x14ac:dyDescent="0.2">
      <c r="A156" s="60">
        <f>A155+1</f>
        <v>40081</v>
      </c>
      <c r="B156" s="36">
        <v>65</v>
      </c>
      <c r="C156" s="161">
        <f t="shared" si="56"/>
        <v>22</v>
      </c>
      <c r="D156" s="11">
        <f t="shared" ca="1" si="57"/>
        <v>0</v>
      </c>
      <c r="E156" s="93">
        <f t="shared" si="58"/>
        <v>35</v>
      </c>
      <c r="F156" s="94">
        <f t="shared" si="59"/>
        <v>1</v>
      </c>
      <c r="G156" s="15">
        <f t="shared" ca="1" si="63"/>
        <v>0</v>
      </c>
      <c r="H156" s="26"/>
      <c r="I156" s="26"/>
      <c r="J156" s="15">
        <f t="shared" ca="1" si="64"/>
        <v>2.3919999999999995</v>
      </c>
      <c r="K156" s="12">
        <f t="shared" ca="1" si="68"/>
        <v>0.43649635036496337</v>
      </c>
      <c r="L156" s="13"/>
      <c r="M156" s="15">
        <f t="shared" ca="1" si="65"/>
        <v>0</v>
      </c>
      <c r="N156" s="19">
        <f t="shared" si="60"/>
        <v>36</v>
      </c>
      <c r="O156" s="15">
        <f t="shared" si="61"/>
        <v>5.48</v>
      </c>
      <c r="P156" s="15">
        <f t="shared" ca="1" si="66"/>
        <v>16.820000000000011</v>
      </c>
      <c r="Q156" s="15">
        <f t="shared" si="71"/>
        <v>2.2599999999999998</v>
      </c>
      <c r="R156" s="15">
        <f t="shared" si="71"/>
        <v>15</v>
      </c>
      <c r="S156" s="15">
        <f t="shared" ca="1" si="70"/>
        <v>0.77</v>
      </c>
      <c r="T156" s="161"/>
      <c r="U156" s="251">
        <f t="shared" si="62"/>
        <v>0.5</v>
      </c>
      <c r="X156" s="161"/>
      <c r="Y156" s="161"/>
      <c r="Z156" s="161"/>
      <c r="AA156" s="161"/>
      <c r="AB156" s="161"/>
      <c r="AC156" s="161"/>
      <c r="AD156" s="161"/>
      <c r="AE156" s="161"/>
      <c r="AF156" s="161"/>
      <c r="AG156" s="161"/>
      <c r="AH156" s="161"/>
      <c r="AI156" s="161"/>
      <c r="AJ156" s="161"/>
      <c r="AK156" s="161"/>
      <c r="AL156" s="161"/>
      <c r="AM156" s="161"/>
      <c r="AN156" s="161"/>
      <c r="AO156" s="161"/>
      <c r="AP156" s="161"/>
      <c r="AQ156" s="161"/>
    </row>
    <row r="157" spans="1:43" x14ac:dyDescent="0.2">
      <c r="A157" s="60">
        <f t="shared" si="67"/>
        <v>40082</v>
      </c>
      <c r="B157" s="36">
        <v>65</v>
      </c>
      <c r="C157" s="161">
        <f t="shared" si="56"/>
        <v>22</v>
      </c>
      <c r="D157" s="11">
        <f t="shared" ca="1" si="57"/>
        <v>0</v>
      </c>
      <c r="E157" s="93">
        <f t="shared" si="58"/>
        <v>36</v>
      </c>
      <c r="F157" s="94">
        <f t="shared" si="59"/>
        <v>1</v>
      </c>
      <c r="G157" s="15">
        <f t="shared" ca="1" si="63"/>
        <v>0</v>
      </c>
      <c r="H157" s="26"/>
      <c r="I157" s="26"/>
      <c r="J157" s="15">
        <f t="shared" ca="1" si="64"/>
        <v>2.3919999999999995</v>
      </c>
      <c r="K157" s="12">
        <f t="shared" ca="1" si="68"/>
        <v>0.43649635036496337</v>
      </c>
      <c r="L157" s="13"/>
      <c r="M157" s="15">
        <f t="shared" ca="1" si="65"/>
        <v>0</v>
      </c>
      <c r="N157" s="19">
        <f t="shared" si="60"/>
        <v>36</v>
      </c>
      <c r="O157" s="15">
        <f t="shared" si="61"/>
        <v>5.48</v>
      </c>
      <c r="P157" s="15">
        <f t="shared" ca="1" si="66"/>
        <v>16.820000000000011</v>
      </c>
      <c r="Q157" s="15">
        <f t="shared" si="71"/>
        <v>2.2599999999999998</v>
      </c>
      <c r="R157" s="15">
        <f t="shared" si="71"/>
        <v>15</v>
      </c>
      <c r="S157" s="15">
        <f t="shared" ca="1" si="70"/>
        <v>0.77</v>
      </c>
      <c r="T157" s="161"/>
      <c r="U157" s="251">
        <f t="shared" si="62"/>
        <v>0.5</v>
      </c>
      <c r="X157" s="161"/>
      <c r="Y157" s="161"/>
      <c r="Z157" s="161"/>
      <c r="AA157" s="161"/>
      <c r="AB157" s="161"/>
      <c r="AC157" s="161"/>
      <c r="AD157" s="161"/>
      <c r="AE157" s="161"/>
      <c r="AF157" s="161"/>
      <c r="AG157" s="161"/>
      <c r="AH157" s="161"/>
      <c r="AI157" s="161"/>
      <c r="AJ157" s="161"/>
      <c r="AK157" s="161"/>
      <c r="AL157" s="161"/>
      <c r="AM157" s="161"/>
      <c r="AN157" s="161"/>
      <c r="AO157" s="161"/>
      <c r="AP157" s="161"/>
      <c r="AQ157" s="161"/>
    </row>
    <row r="158" spans="1:43" x14ac:dyDescent="0.2">
      <c r="A158" s="60">
        <f t="shared" si="67"/>
        <v>40083</v>
      </c>
      <c r="B158" s="36">
        <v>64</v>
      </c>
      <c r="C158" s="161">
        <f t="shared" si="56"/>
        <v>22</v>
      </c>
      <c r="D158" s="11">
        <f t="shared" ca="1" si="57"/>
        <v>0</v>
      </c>
      <c r="E158" s="93">
        <f t="shared" si="58"/>
        <v>37</v>
      </c>
      <c r="F158" s="94">
        <f t="shared" si="59"/>
        <v>1</v>
      </c>
      <c r="G158" s="15">
        <f t="shared" ca="1" si="63"/>
        <v>0</v>
      </c>
      <c r="H158" s="26"/>
      <c r="I158" s="26"/>
      <c r="J158" s="15">
        <f t="shared" ca="1" si="64"/>
        <v>2.3919999999999995</v>
      </c>
      <c r="K158" s="12">
        <f t="shared" ca="1" si="68"/>
        <v>0.43649635036496337</v>
      </c>
      <c r="L158" s="13"/>
      <c r="M158" s="15">
        <f t="shared" ca="1" si="65"/>
        <v>0</v>
      </c>
      <c r="N158" s="19">
        <f t="shared" si="60"/>
        <v>36</v>
      </c>
      <c r="O158" s="15">
        <f t="shared" si="61"/>
        <v>5.48</v>
      </c>
      <c r="P158" s="15">
        <f t="shared" ca="1" si="66"/>
        <v>16.820000000000011</v>
      </c>
      <c r="Q158" s="15">
        <f t="shared" si="71"/>
        <v>2.2599999999999998</v>
      </c>
      <c r="R158" s="15">
        <f t="shared" si="71"/>
        <v>15</v>
      </c>
      <c r="S158" s="15">
        <f t="shared" ca="1" si="70"/>
        <v>0.77</v>
      </c>
      <c r="T158" s="161"/>
      <c r="U158" s="251">
        <f t="shared" si="62"/>
        <v>0.5</v>
      </c>
      <c r="X158" s="161"/>
      <c r="Y158" s="161"/>
      <c r="Z158" s="161"/>
      <c r="AA158" s="161"/>
      <c r="AB158" s="161"/>
      <c r="AC158" s="161"/>
      <c r="AD158" s="161"/>
      <c r="AE158" s="161"/>
      <c r="AF158" s="161"/>
      <c r="AG158" s="161"/>
      <c r="AH158" s="161"/>
      <c r="AI158" s="161"/>
      <c r="AJ158" s="161"/>
      <c r="AK158" s="161"/>
      <c r="AL158" s="161"/>
      <c r="AM158" s="161"/>
      <c r="AN158" s="161"/>
      <c r="AO158" s="161"/>
      <c r="AP158" s="161"/>
      <c r="AQ158" s="161"/>
    </row>
    <row r="159" spans="1:43" x14ac:dyDescent="0.2">
      <c r="A159" s="60">
        <f t="shared" si="67"/>
        <v>40084</v>
      </c>
      <c r="B159" s="36">
        <v>64</v>
      </c>
      <c r="C159" s="161">
        <f t="shared" si="56"/>
        <v>22</v>
      </c>
      <c r="D159" s="11">
        <f t="shared" ca="1" si="57"/>
        <v>0</v>
      </c>
      <c r="E159" s="93">
        <f t="shared" si="58"/>
        <v>38</v>
      </c>
      <c r="F159" s="94">
        <f t="shared" si="59"/>
        <v>1</v>
      </c>
      <c r="G159" s="15">
        <f t="shared" ca="1" si="63"/>
        <v>0</v>
      </c>
      <c r="H159" s="26"/>
      <c r="I159" s="26"/>
      <c r="J159" s="15">
        <f t="shared" ca="1" si="64"/>
        <v>2.3919999999999995</v>
      </c>
      <c r="K159" s="12">
        <f t="shared" ca="1" si="68"/>
        <v>0.43649635036496337</v>
      </c>
      <c r="L159" s="13"/>
      <c r="M159" s="15">
        <f t="shared" ca="1" si="65"/>
        <v>0</v>
      </c>
      <c r="N159" s="19">
        <f t="shared" si="60"/>
        <v>36</v>
      </c>
      <c r="O159" s="15">
        <f t="shared" si="61"/>
        <v>5.48</v>
      </c>
      <c r="P159" s="15">
        <f t="shared" ca="1" si="66"/>
        <v>16.820000000000011</v>
      </c>
      <c r="Q159" s="15">
        <f t="shared" si="71"/>
        <v>2.2599999999999998</v>
      </c>
      <c r="R159" s="15">
        <f t="shared" si="71"/>
        <v>15</v>
      </c>
      <c r="S159" s="15">
        <f t="shared" ca="1" si="70"/>
        <v>0.77</v>
      </c>
      <c r="T159" s="161"/>
      <c r="U159" s="251">
        <f t="shared" si="62"/>
        <v>0.5</v>
      </c>
      <c r="X159" s="161"/>
      <c r="Y159" s="161"/>
      <c r="Z159" s="161"/>
      <c r="AA159" s="161"/>
      <c r="AB159" s="161"/>
      <c r="AC159" s="161"/>
      <c r="AD159" s="161"/>
      <c r="AE159" s="161"/>
      <c r="AF159" s="161"/>
      <c r="AG159" s="161"/>
      <c r="AH159" s="161"/>
      <c r="AI159" s="161"/>
      <c r="AJ159" s="161"/>
      <c r="AK159" s="161"/>
      <c r="AL159" s="161"/>
      <c r="AM159" s="161"/>
      <c r="AN159" s="161"/>
      <c r="AO159" s="161"/>
      <c r="AP159" s="161"/>
      <c r="AQ159" s="161"/>
    </row>
    <row r="160" spans="1:43" x14ac:dyDescent="0.2">
      <c r="A160" s="60">
        <f>A159+1</f>
        <v>40085</v>
      </c>
      <c r="B160" s="36">
        <v>63</v>
      </c>
      <c r="C160" s="161">
        <f t="shared" si="56"/>
        <v>22</v>
      </c>
      <c r="D160" s="11">
        <f t="shared" ca="1" si="57"/>
        <v>0</v>
      </c>
      <c r="E160" s="93">
        <f t="shared" si="58"/>
        <v>39</v>
      </c>
      <c r="F160" s="94">
        <f t="shared" si="59"/>
        <v>1</v>
      </c>
      <c r="G160" s="15">
        <f t="shared" ca="1" si="63"/>
        <v>0</v>
      </c>
      <c r="H160" s="26"/>
      <c r="I160" s="26"/>
      <c r="J160" s="15">
        <f t="shared" ca="1" si="64"/>
        <v>2.3919999999999995</v>
      </c>
      <c r="K160" s="12">
        <f ca="1">J160/O160</f>
        <v>0.43649635036496337</v>
      </c>
      <c r="L160" s="13"/>
      <c r="M160" s="15">
        <f t="shared" ca="1" si="65"/>
        <v>0</v>
      </c>
      <c r="N160" s="19">
        <f t="shared" si="60"/>
        <v>36</v>
      </c>
      <c r="O160" s="15">
        <f t="shared" si="61"/>
        <v>5.48</v>
      </c>
      <c r="P160" s="15">
        <f t="shared" ca="1" si="66"/>
        <v>16.820000000000011</v>
      </c>
      <c r="Q160" s="15">
        <f t="shared" si="71"/>
        <v>2.2599999999999998</v>
      </c>
      <c r="R160" s="15">
        <f t="shared" si="71"/>
        <v>15</v>
      </c>
      <c r="S160" s="15">
        <f t="shared" ca="1" si="70"/>
        <v>0.77</v>
      </c>
      <c r="T160" s="161"/>
      <c r="U160" s="251">
        <f t="shared" si="62"/>
        <v>0.5</v>
      </c>
      <c r="X160" s="161"/>
      <c r="Y160" s="161"/>
      <c r="Z160" s="161"/>
      <c r="AA160" s="161"/>
      <c r="AB160" s="161"/>
      <c r="AC160" s="161"/>
      <c r="AD160" s="161"/>
      <c r="AE160" s="161"/>
      <c r="AF160" s="161"/>
      <c r="AG160" s="161"/>
      <c r="AH160" s="161"/>
      <c r="AI160" s="161"/>
      <c r="AJ160" s="161"/>
      <c r="AK160" s="161"/>
      <c r="AL160" s="161"/>
      <c r="AM160" s="161"/>
      <c r="AN160" s="161"/>
      <c r="AO160" s="161"/>
      <c r="AP160" s="161"/>
      <c r="AQ160" s="161"/>
    </row>
    <row r="161" spans="1:52" x14ac:dyDescent="0.2">
      <c r="A161" s="60">
        <f>A160+1</f>
        <v>40086</v>
      </c>
      <c r="B161" s="36">
        <v>63</v>
      </c>
      <c r="C161" s="161">
        <f t="shared" si="56"/>
        <v>22</v>
      </c>
      <c r="D161" s="11">
        <f t="shared" ca="1" si="57"/>
        <v>0</v>
      </c>
      <c r="E161" s="93">
        <f t="shared" si="58"/>
        <v>40</v>
      </c>
      <c r="F161" s="94">
        <f t="shared" si="59"/>
        <v>1</v>
      </c>
      <c r="G161" s="15">
        <f t="shared" ca="1" si="63"/>
        <v>0</v>
      </c>
      <c r="H161" s="26"/>
      <c r="I161" s="26"/>
      <c r="J161" s="15">
        <f t="shared" ca="1" si="64"/>
        <v>2.3919999999999995</v>
      </c>
      <c r="K161" s="12">
        <f ca="1">J161/O161</f>
        <v>0.43649635036496337</v>
      </c>
      <c r="L161" s="13"/>
      <c r="M161" s="15">
        <f t="shared" ca="1" si="65"/>
        <v>0</v>
      </c>
      <c r="N161" s="19">
        <f t="shared" si="60"/>
        <v>36</v>
      </c>
      <c r="O161" s="15">
        <f t="shared" si="61"/>
        <v>5.48</v>
      </c>
      <c r="P161" s="15">
        <f t="shared" ca="1" si="66"/>
        <v>16.820000000000011</v>
      </c>
      <c r="Q161" s="15">
        <f t="shared" si="71"/>
        <v>2.2599999999999998</v>
      </c>
      <c r="R161" s="15">
        <f t="shared" si="71"/>
        <v>15</v>
      </c>
      <c r="S161" s="15">
        <f t="shared" ca="1" si="70"/>
        <v>0.77</v>
      </c>
      <c r="T161" s="161"/>
      <c r="U161" s="251">
        <f t="shared" si="62"/>
        <v>0.5</v>
      </c>
      <c r="X161" s="161"/>
      <c r="Y161" s="161"/>
      <c r="Z161" s="161"/>
      <c r="AA161" s="161"/>
      <c r="AB161" s="161"/>
      <c r="AC161" s="161"/>
      <c r="AD161" s="161"/>
      <c r="AE161" s="161"/>
      <c r="AF161" s="161"/>
      <c r="AG161" s="161"/>
      <c r="AH161" s="161"/>
      <c r="AI161" s="161"/>
      <c r="AJ161" s="161"/>
      <c r="AK161" s="161"/>
      <c r="AL161" s="161"/>
      <c r="AM161" s="161"/>
      <c r="AN161" s="161"/>
      <c r="AO161" s="161"/>
      <c r="AP161" s="161"/>
      <c r="AQ161" s="161"/>
    </row>
    <row r="162" spans="1:52" x14ac:dyDescent="0.2">
      <c r="A162" s="25"/>
      <c r="B162" s="9"/>
      <c r="C162" s="161"/>
      <c r="D162" s="15"/>
      <c r="H162" s="26"/>
      <c r="I162" s="26"/>
      <c r="J162" s="15"/>
      <c r="K162" s="12"/>
      <c r="L162" s="13"/>
      <c r="M162" s="15"/>
      <c r="N162" s="19"/>
      <c r="O162" s="15"/>
      <c r="P162" s="15"/>
      <c r="Q162" s="14"/>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row>
    <row r="163" spans="1:52" x14ac:dyDescent="0.2">
      <c r="A163" s="41" t="s">
        <v>46</v>
      </c>
      <c r="B163" s="28"/>
      <c r="C163" s="28"/>
      <c r="D163" s="46">
        <f ca="1">SUM(D8:D161)</f>
        <v>16.820000000000011</v>
      </c>
      <c r="E163" s="28"/>
      <c r="F163" s="28"/>
      <c r="G163" s="46">
        <f ca="1">SUM(G8:G161)</f>
        <v>16.820000000000011</v>
      </c>
      <c r="H163" s="46">
        <f>SUM(H8:H161)</f>
        <v>2.2599999999999998</v>
      </c>
      <c r="I163" s="46">
        <f>SUM(I8:I161)</f>
        <v>15</v>
      </c>
      <c r="J163" s="43"/>
      <c r="K163" s="44"/>
      <c r="L163" s="45"/>
      <c r="M163" s="46">
        <f ca="1">SUM(M8:M161)</f>
        <v>0.77</v>
      </c>
      <c r="N163" s="42"/>
      <c r="O163" s="46"/>
      <c r="P163" s="46"/>
      <c r="Q163" s="47"/>
      <c r="R163" s="28"/>
      <c r="S163" s="28"/>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row>
    <row r="164" spans="1:52" x14ac:dyDescent="0.2">
      <c r="A164" s="48" t="s">
        <v>47</v>
      </c>
      <c r="B164" s="29"/>
      <c r="C164" s="29"/>
      <c r="D164" s="49"/>
      <c r="E164" s="29"/>
      <c r="F164" s="29"/>
      <c r="G164" s="29"/>
      <c r="H164" s="50">
        <f>COUNT(H8:H161)</f>
        <v>38</v>
      </c>
      <c r="I164" s="50">
        <f>COUNT(I8:I161)</f>
        <v>12</v>
      </c>
      <c r="J164" s="51"/>
      <c r="K164" s="52"/>
      <c r="L164" s="50">
        <f>COUNT(L8:L161)</f>
        <v>4</v>
      </c>
      <c r="M164" s="49"/>
      <c r="N164" s="53"/>
      <c r="O164" s="49"/>
      <c r="P164" s="49"/>
      <c r="Q164" s="54"/>
      <c r="R164" s="29"/>
      <c r="S164" s="29"/>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row>
    <row r="165" spans="1:52" x14ac:dyDescent="0.2">
      <c r="A165" s="55" t="s">
        <v>48</v>
      </c>
      <c r="B165" s="30"/>
      <c r="C165" s="30"/>
      <c r="D165" s="56">
        <f ca="1">MAX(D8:D161)</f>
        <v>0.28000000000000003</v>
      </c>
      <c r="E165" s="30"/>
      <c r="F165" s="30"/>
      <c r="G165" s="56">
        <f t="shared" ref="G165:M165" ca="1" si="72">MAX(G8:G161)</f>
        <v>0.28000000000000003</v>
      </c>
      <c r="H165" s="56">
        <f t="shared" si="72"/>
        <v>1.26</v>
      </c>
      <c r="I165" s="56">
        <f t="shared" si="72"/>
        <v>1.25</v>
      </c>
      <c r="J165" s="56">
        <f t="shared" ca="1" si="72"/>
        <v>2.4771428571428591</v>
      </c>
      <c r="K165" s="57">
        <f t="shared" ca="1" si="72"/>
        <v>0.45203336809176259</v>
      </c>
      <c r="L165" s="57">
        <f t="shared" si="72"/>
        <v>0.4</v>
      </c>
      <c r="M165" s="56">
        <f t="shared" ca="1" si="72"/>
        <v>0.66</v>
      </c>
      <c r="N165" s="58"/>
      <c r="O165" s="56"/>
      <c r="P165" s="56"/>
      <c r="Q165" s="59"/>
      <c r="R165" s="30"/>
      <c r="S165" s="30"/>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row>
    <row r="166" spans="1:52" x14ac:dyDescent="0.2">
      <c r="A166" s="8"/>
      <c r="B166" s="161"/>
      <c r="C166" s="161"/>
      <c r="D166" s="21"/>
      <c r="E166" s="21"/>
      <c r="F166" s="21"/>
      <c r="G166" s="10"/>
      <c r="H166" s="22"/>
      <c r="I166" s="18"/>
      <c r="J166" s="21"/>
      <c r="K166" s="19"/>
      <c r="L166" s="15"/>
      <c r="M166" s="15"/>
      <c r="N166" s="20"/>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row>
    <row r="167" spans="1:52" x14ac:dyDescent="0.2">
      <c r="A167" s="31" t="str">
        <f ca="1">HYPERLINK("#"&amp;MID(CELL("filename",A1),FIND("]",CELL("filename",A1))+1,256)&amp;"!"&amp;ADDRESS(ROW($B$8),COLUMN($B$8),1,TRUE),"Return to Cell B8")</f>
        <v>Return to Cell B8</v>
      </c>
      <c r="B167" s="161"/>
      <c r="C167" s="161"/>
      <c r="D167" s="21"/>
      <c r="E167" s="21"/>
      <c r="F167" s="21"/>
      <c r="G167" s="10"/>
      <c r="H167" s="22"/>
      <c r="I167" s="18"/>
      <c r="J167" s="21"/>
      <c r="K167" s="19"/>
      <c r="L167" s="15"/>
      <c r="M167" s="15"/>
      <c r="N167" s="20"/>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row>
    <row r="168" spans="1:52" x14ac:dyDescent="0.2">
      <c r="A168" s="31"/>
      <c r="B168" s="161"/>
      <c r="C168" s="161"/>
      <c r="D168" s="21"/>
      <c r="E168" s="21"/>
      <c r="F168" s="21"/>
      <c r="G168" s="10"/>
      <c r="H168" s="22"/>
      <c r="I168" s="18"/>
      <c r="J168" s="21"/>
      <c r="K168" s="19"/>
      <c r="L168" s="15"/>
      <c r="M168" s="15"/>
      <c r="N168" s="20"/>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row>
    <row r="169" spans="1:52" x14ac:dyDescent="0.2">
      <c r="A169" s="31"/>
      <c r="B169" s="161"/>
      <c r="C169" s="161"/>
      <c r="D169" s="21"/>
      <c r="E169" s="21"/>
      <c r="F169" s="21"/>
      <c r="G169" s="10"/>
      <c r="H169" s="22"/>
      <c r="I169" s="18"/>
      <c r="J169" s="21"/>
      <c r="K169" s="19"/>
      <c r="L169" s="15"/>
      <c r="M169" s="15"/>
      <c r="N169" s="20"/>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row>
    <row r="170" spans="1:52" x14ac:dyDescent="0.2">
      <c r="A170" s="8"/>
      <c r="B170" s="161"/>
      <c r="C170" s="161"/>
      <c r="D170" s="21"/>
      <c r="E170" s="21"/>
      <c r="F170" s="21"/>
      <c r="G170" s="10"/>
      <c r="H170" s="22"/>
      <c r="I170" s="18"/>
      <c r="J170" s="21"/>
      <c r="K170" s="19"/>
      <c r="L170" s="15"/>
      <c r="M170" s="15"/>
      <c r="N170" s="20"/>
      <c r="O170" s="161"/>
      <c r="P170" s="161"/>
      <c r="Q170" s="161"/>
      <c r="R170" s="161"/>
      <c r="S170" s="161"/>
      <c r="T170" s="161"/>
      <c r="U170" s="161"/>
      <c r="V170" s="161"/>
      <c r="W170" s="161"/>
      <c r="X170" s="161"/>
      <c r="Y170" s="161"/>
      <c r="Z170" s="161"/>
      <c r="AA170" s="24" t="s">
        <v>135</v>
      </c>
      <c r="AB170" s="31" t="str">
        <f ca="1">HYPERLINK("#"&amp;MID(CELL("filename",H156),FIND("]",CELL("filename",H156))+1,256)&amp;"!"&amp;ADDRESS(ROW($B$8),COLUMN($B$8),1,TRUE),"Return to Cell B8")</f>
        <v>Return to Cell B8</v>
      </c>
      <c r="AC170" s="161"/>
      <c r="AD170" s="161"/>
      <c r="AE170" s="161"/>
      <c r="AF170" s="161"/>
      <c r="AG170" s="161"/>
      <c r="AH170" s="161"/>
      <c r="AI170" s="161"/>
      <c r="AJ170" s="161"/>
      <c r="AK170" s="161"/>
      <c r="AL170" s="161"/>
      <c r="AM170" s="161"/>
      <c r="AN170" s="161"/>
      <c r="AO170" s="161"/>
      <c r="AP170" s="161"/>
      <c r="AQ170" s="161"/>
    </row>
    <row r="171" spans="1:52" x14ac:dyDescent="0.2">
      <c r="A171" s="8"/>
      <c r="B171" s="161"/>
      <c r="C171" s="161"/>
      <c r="D171" s="21"/>
      <c r="E171" s="21"/>
      <c r="F171" s="21"/>
      <c r="G171" s="10"/>
      <c r="H171" s="22"/>
      <c r="I171" s="18"/>
      <c r="J171" s="21"/>
      <c r="K171" s="19"/>
      <c r="L171" s="15"/>
      <c r="M171" s="15"/>
      <c r="N171" s="20"/>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row>
    <row r="172" spans="1:52" x14ac:dyDescent="0.2">
      <c r="AA172" s="64" t="s">
        <v>94</v>
      </c>
      <c r="AD172" s="31" t="str">
        <f ca="1">HYPERLINK("#"&amp;MID(CELL("filename",J158),FIND("]",CELL("filename",J158))+1,256)&amp;"!"&amp;ADDRESS(ROW($B$8),COLUMN($B$8),1,TRUE),"Return to Cell B8")</f>
        <v>Return to Cell B8</v>
      </c>
      <c r="AG172" s="37" t="s">
        <v>84</v>
      </c>
      <c r="AP172" s="17"/>
      <c r="AX172" s="10"/>
      <c r="AY172" s="10"/>
      <c r="AZ172" s="16"/>
    </row>
    <row r="173" spans="1:52" ht="38.25" x14ac:dyDescent="0.2">
      <c r="AA173" s="71" t="s">
        <v>95</v>
      </c>
      <c r="AB173" s="72" t="s">
        <v>97</v>
      </c>
      <c r="AC173" s="75" t="s">
        <v>98</v>
      </c>
      <c r="AD173" s="73" t="s">
        <v>96</v>
      </c>
      <c r="AE173" s="77" t="s">
        <v>100</v>
      </c>
      <c r="AP173" s="17"/>
      <c r="AX173" s="10"/>
      <c r="AY173" s="10"/>
      <c r="AZ173" s="16"/>
    </row>
    <row r="174" spans="1:52" x14ac:dyDescent="0.2">
      <c r="AA174" s="23"/>
      <c r="AB174" s="74" t="s">
        <v>87</v>
      </c>
      <c r="AC174" s="224" t="s">
        <v>5</v>
      </c>
      <c r="AD174" s="74" t="s">
        <v>87</v>
      </c>
      <c r="AP174" s="17"/>
      <c r="AX174" s="10"/>
      <c r="AY174" s="10"/>
      <c r="AZ174" s="16"/>
    </row>
    <row r="175" spans="1:52" ht="12.75" customHeight="1" x14ac:dyDescent="0.2">
      <c r="AA175" s="246" t="s">
        <v>9</v>
      </c>
      <c r="AB175" s="65">
        <v>1</v>
      </c>
      <c r="AC175" s="82">
        <v>48</v>
      </c>
      <c r="AD175" s="83">
        <v>1</v>
      </c>
      <c r="AE175" s="238" t="s">
        <v>99</v>
      </c>
      <c r="AF175" s="239"/>
      <c r="AG175" s="239"/>
      <c r="AH175" s="239"/>
      <c r="AP175" s="17"/>
      <c r="AX175" s="10"/>
      <c r="AY175" s="10"/>
      <c r="AZ175" s="16"/>
    </row>
    <row r="176" spans="1:52" ht="12.75" customHeight="1" x14ac:dyDescent="0.2">
      <c r="AA176" s="69" t="s">
        <v>3</v>
      </c>
      <c r="AB176" s="66">
        <v>2</v>
      </c>
      <c r="AC176" s="84">
        <v>36</v>
      </c>
      <c r="AD176" s="85">
        <v>7</v>
      </c>
      <c r="AE176" s="238"/>
      <c r="AF176" s="239"/>
      <c r="AG176" s="239"/>
      <c r="AH176" s="239"/>
      <c r="AP176" s="17"/>
      <c r="AX176" s="10"/>
      <c r="AY176" s="10"/>
      <c r="AZ176" s="16"/>
    </row>
    <row r="177" spans="27:52" ht="12.75" customHeight="1" x14ac:dyDescent="0.2">
      <c r="AA177" s="237" t="s">
        <v>12</v>
      </c>
      <c r="AB177" s="66">
        <v>3</v>
      </c>
      <c r="AC177" s="84">
        <v>36</v>
      </c>
      <c r="AD177" s="85">
        <v>7</v>
      </c>
      <c r="AE177" s="238"/>
      <c r="AF177" s="239"/>
      <c r="AG177" s="239"/>
      <c r="AH177" s="239"/>
      <c r="AP177" s="17"/>
      <c r="AX177" s="10"/>
      <c r="AY177" s="10"/>
      <c r="AZ177" s="16"/>
    </row>
    <row r="178" spans="27:52" ht="12.75" customHeight="1" x14ac:dyDescent="0.2">
      <c r="AA178" s="69" t="s">
        <v>233</v>
      </c>
      <c r="AB178" s="66">
        <v>4</v>
      </c>
      <c r="AC178" s="84">
        <v>36</v>
      </c>
      <c r="AD178" s="85">
        <v>7</v>
      </c>
      <c r="AE178" s="238"/>
      <c r="AF178" s="239"/>
      <c r="AG178" s="239"/>
      <c r="AH178" s="239"/>
      <c r="AP178" s="17"/>
      <c r="AX178" s="10"/>
      <c r="AY178" s="10"/>
      <c r="AZ178" s="16"/>
    </row>
    <row r="179" spans="27:52" ht="12.75" customHeight="1" x14ac:dyDescent="0.2">
      <c r="AA179" s="237" t="s">
        <v>11</v>
      </c>
      <c r="AB179" s="66">
        <v>5</v>
      </c>
      <c r="AC179" s="84">
        <v>24</v>
      </c>
      <c r="AD179" s="85">
        <v>7</v>
      </c>
      <c r="AE179" s="238"/>
      <c r="AF179" s="239"/>
      <c r="AG179" s="239"/>
      <c r="AH179" s="239"/>
      <c r="AP179" s="17"/>
      <c r="AX179" s="10"/>
      <c r="AY179" s="10"/>
      <c r="AZ179" s="16"/>
    </row>
    <row r="180" spans="27:52" ht="12.75" customHeight="1" x14ac:dyDescent="0.2">
      <c r="AA180" s="237" t="s">
        <v>249</v>
      </c>
      <c r="AB180" s="66">
        <v>6</v>
      </c>
      <c r="AC180" s="84">
        <v>36</v>
      </c>
      <c r="AD180" s="85">
        <v>7</v>
      </c>
      <c r="AE180" s="238"/>
      <c r="AF180" s="239"/>
      <c r="AG180" s="239"/>
      <c r="AH180" s="239"/>
      <c r="AP180" s="17"/>
      <c r="AX180" s="10"/>
      <c r="AY180" s="10"/>
      <c r="AZ180" s="16"/>
    </row>
    <row r="181" spans="27:52" ht="12.75" customHeight="1" x14ac:dyDescent="0.2">
      <c r="AA181" s="237" t="s">
        <v>254</v>
      </c>
      <c r="AB181" s="66">
        <v>7</v>
      </c>
      <c r="AC181" s="84">
        <v>36</v>
      </c>
      <c r="AD181" s="85">
        <v>7</v>
      </c>
      <c r="AE181" s="238"/>
      <c r="AF181" s="239"/>
      <c r="AG181" s="239"/>
      <c r="AH181" s="239"/>
      <c r="AP181" s="17"/>
      <c r="AX181" s="10"/>
      <c r="AY181" s="10"/>
      <c r="AZ181" s="16"/>
    </row>
    <row r="182" spans="27:52" ht="12.75" customHeight="1" x14ac:dyDescent="0.2">
      <c r="AA182" s="70" t="s">
        <v>234</v>
      </c>
      <c r="AB182" s="67">
        <v>8</v>
      </c>
      <c r="AC182" s="86">
        <v>36</v>
      </c>
      <c r="AD182" s="87">
        <v>7</v>
      </c>
      <c r="AE182" s="238"/>
      <c r="AF182" s="239"/>
      <c r="AG182" s="239"/>
      <c r="AH182" s="239"/>
      <c r="AP182" s="17"/>
      <c r="AX182" s="10"/>
      <c r="AY182" s="10"/>
      <c r="AZ182" s="16"/>
    </row>
    <row r="183" spans="27:52" x14ac:dyDescent="0.2">
      <c r="AA183" s="8"/>
      <c r="AP183" s="17"/>
      <c r="AX183" s="10"/>
      <c r="AY183" s="10"/>
      <c r="AZ183" s="16"/>
    </row>
    <row r="184" spans="27:52" x14ac:dyDescent="0.2">
      <c r="AA184" s="97" t="s">
        <v>104</v>
      </c>
      <c r="AB184" s="97" t="s">
        <v>105</v>
      </c>
      <c r="AE184" s="162" t="s">
        <v>106</v>
      </c>
      <c r="AF184" s="162" t="s">
        <v>107</v>
      </c>
      <c r="AG184" s="166" t="s">
        <v>85</v>
      </c>
      <c r="AP184" s="17"/>
      <c r="AX184" s="10"/>
      <c r="AY184" s="10"/>
      <c r="AZ184" s="16"/>
    </row>
    <row r="185" spans="27:52" ht="15.75" x14ac:dyDescent="0.3">
      <c r="AA185" s="189" t="s">
        <v>148</v>
      </c>
      <c r="AB185" s="116" t="s">
        <v>116</v>
      </c>
      <c r="AE185" s="80">
        <v>4</v>
      </c>
      <c r="AF185" s="161" t="s">
        <v>14</v>
      </c>
      <c r="AG185" s="161"/>
    </row>
    <row r="186" spans="27:52" ht="15.75" x14ac:dyDescent="0.3">
      <c r="AA186" s="189" t="s">
        <v>149</v>
      </c>
      <c r="AB186" s="117" t="s">
        <v>142</v>
      </c>
      <c r="AE186" s="81">
        <v>0.5</v>
      </c>
      <c r="AF186" s="163" t="s">
        <v>87</v>
      </c>
      <c r="AG186" s="164"/>
    </row>
    <row r="187" spans="27:52" ht="15.75" x14ac:dyDescent="0.3">
      <c r="AA187" s="117" t="s">
        <v>150</v>
      </c>
      <c r="AB187" s="96" t="s">
        <v>109</v>
      </c>
      <c r="AE187" s="80">
        <v>0.6</v>
      </c>
      <c r="AF187" s="163" t="s">
        <v>87</v>
      </c>
      <c r="AG187" s="164"/>
    </row>
    <row r="188" spans="27:52" ht="15.75" x14ac:dyDescent="0.3">
      <c r="AA188" s="117" t="s">
        <v>151</v>
      </c>
      <c r="AB188" s="118" t="s">
        <v>122</v>
      </c>
      <c r="AE188" s="80">
        <v>21</v>
      </c>
      <c r="AF188" s="165" t="s">
        <v>108</v>
      </c>
      <c r="AG188" s="164"/>
    </row>
    <row r="189" spans="27:52" x14ac:dyDescent="0.2">
      <c r="AA189" s="117" t="s">
        <v>146</v>
      </c>
      <c r="AB189" s="118" t="s">
        <v>147</v>
      </c>
      <c r="AE189" s="81">
        <v>0.5</v>
      </c>
      <c r="AF189" s="163" t="s">
        <v>87</v>
      </c>
      <c r="AG189" s="164"/>
    </row>
    <row r="190" spans="27:52" x14ac:dyDescent="0.2">
      <c r="AA190" s="88"/>
      <c r="AG190" s="31"/>
    </row>
    <row r="191" spans="27:52" x14ac:dyDescent="0.2">
      <c r="AA191" s="31" t="str">
        <f ca="1">HYPERLINK("#"&amp;MID(CELL("filename",G179),FIND("]",CELL("filename",G179))+1,256)&amp;"!"&amp;ADDRESS(ROW($B$8),COLUMN($B$8),1,TRUE),"Return to Cell B8")</f>
        <v>Return to Cell B8</v>
      </c>
      <c r="AG191" s="31"/>
    </row>
    <row r="192" spans="27:52" x14ac:dyDescent="0.2">
      <c r="AA192" s="62"/>
      <c r="AG192" s="31"/>
    </row>
    <row r="193" spans="27:34" x14ac:dyDescent="0.2">
      <c r="AA193" s="117" t="s">
        <v>121</v>
      </c>
    </row>
    <row r="194" spans="27:34" x14ac:dyDescent="0.2">
      <c r="AA194" s="122" t="s">
        <v>117</v>
      </c>
      <c r="AB194" s="123" t="s">
        <v>118</v>
      </c>
      <c r="AC194" s="123"/>
      <c r="AD194" s="122" t="s">
        <v>120</v>
      </c>
      <c r="AE194" s="122" t="s">
        <v>119</v>
      </c>
      <c r="AF194" s="122" t="s">
        <v>120</v>
      </c>
      <c r="AG194" s="122" t="s">
        <v>119</v>
      </c>
      <c r="AH194" s="122" t="s">
        <v>7</v>
      </c>
    </row>
    <row r="195" spans="27:34" x14ac:dyDescent="0.2">
      <c r="AA195" s="124"/>
      <c r="AB195" s="125" t="s">
        <v>16</v>
      </c>
      <c r="AC195" s="226" t="s">
        <v>17</v>
      </c>
      <c r="AD195" s="127" t="s">
        <v>259</v>
      </c>
      <c r="AE195" s="226" t="s">
        <v>101</v>
      </c>
      <c r="AF195" s="226" t="s">
        <v>93</v>
      </c>
      <c r="AG195" s="226" t="s">
        <v>93</v>
      </c>
      <c r="AH195" s="226" t="s">
        <v>93</v>
      </c>
    </row>
    <row r="196" spans="27:34" x14ac:dyDescent="0.2">
      <c r="AA196" s="124"/>
      <c r="AB196" s="125" t="s">
        <v>8</v>
      </c>
      <c r="AC196" s="226" t="s">
        <v>8</v>
      </c>
      <c r="AD196" s="127" t="s">
        <v>87</v>
      </c>
      <c r="AE196" s="226" t="s">
        <v>8</v>
      </c>
      <c r="AF196" s="226" t="s">
        <v>19</v>
      </c>
      <c r="AG196" s="226" t="s">
        <v>8</v>
      </c>
      <c r="AH196" s="226" t="s">
        <v>5</v>
      </c>
    </row>
    <row r="197" spans="27:34" ht="13.5" thickBot="1" x14ac:dyDescent="0.25">
      <c r="AA197" s="128" t="s">
        <v>123</v>
      </c>
      <c r="AB197" s="128" t="s">
        <v>124</v>
      </c>
      <c r="AC197" s="127" t="s">
        <v>125</v>
      </c>
      <c r="AD197" s="127" t="s">
        <v>126</v>
      </c>
      <c r="AE197" s="127" t="s">
        <v>127</v>
      </c>
      <c r="AF197" s="127" t="s">
        <v>128</v>
      </c>
      <c r="AG197" s="127" t="s">
        <v>129</v>
      </c>
      <c r="AH197" s="127" t="s">
        <v>130</v>
      </c>
    </row>
    <row r="198" spans="27:34" x14ac:dyDescent="0.2">
      <c r="AA198" s="129">
        <v>0</v>
      </c>
      <c r="AB198" s="130">
        <v>0</v>
      </c>
      <c r="AC198" s="131">
        <v>0</v>
      </c>
      <c r="AD198" s="132" t="s">
        <v>102</v>
      </c>
      <c r="AE198" s="133">
        <f>AC198-AB198</f>
        <v>0</v>
      </c>
      <c r="AF198" s="134">
        <v>0</v>
      </c>
      <c r="AG198" s="135">
        <v>0</v>
      </c>
      <c r="AH198" s="136">
        <v>0</v>
      </c>
    </row>
    <row r="199" spans="27:34" x14ac:dyDescent="0.2">
      <c r="AA199" s="137">
        <v>1</v>
      </c>
      <c r="AB199" s="226">
        <v>0</v>
      </c>
      <c r="AC199" s="138">
        <v>4</v>
      </c>
      <c r="AD199" s="139" t="s">
        <v>24</v>
      </c>
      <c r="AE199" s="140">
        <f t="shared" ref="AE199:AE207" si="73">AC199-AB199</f>
        <v>4</v>
      </c>
      <c r="AF199" s="171">
        <f t="shared" ref="AF199:AF206" si="74">VLOOKUP(AD199,AWHC,COLUMNS(AA213:AB213),FALSE)</f>
        <v>7.0000000000000007E-2</v>
      </c>
      <c r="AG199" s="141">
        <f>AE199*AF199</f>
        <v>0.28000000000000003</v>
      </c>
      <c r="AH199" s="142">
        <f>AH198+AG199</f>
        <v>0.28000000000000003</v>
      </c>
    </row>
    <row r="200" spans="27:34" x14ac:dyDescent="0.2">
      <c r="AA200" s="137">
        <v>2</v>
      </c>
      <c r="AB200" s="226">
        <f>AC199</f>
        <v>4</v>
      </c>
      <c r="AC200" s="138">
        <v>8</v>
      </c>
      <c r="AD200" s="139" t="s">
        <v>26</v>
      </c>
      <c r="AE200" s="140">
        <f t="shared" si="73"/>
        <v>4</v>
      </c>
      <c r="AF200" s="171">
        <f t="shared" si="74"/>
        <v>0.09</v>
      </c>
      <c r="AG200" s="141">
        <f t="shared" ref="AG200:AG206" si="75">AE200*AF200</f>
        <v>0.36</v>
      </c>
      <c r="AH200" s="142">
        <f t="shared" ref="AH200:AH206" si="76">AH199+AG200</f>
        <v>0.64</v>
      </c>
    </row>
    <row r="201" spans="27:34" x14ac:dyDescent="0.2">
      <c r="AA201" s="137">
        <v>3</v>
      </c>
      <c r="AB201" s="226">
        <f t="shared" ref="AB201:AB206" si="77">AC200</f>
        <v>8</v>
      </c>
      <c r="AC201" s="138">
        <v>12</v>
      </c>
      <c r="AD201" s="139" t="s">
        <v>25</v>
      </c>
      <c r="AE201" s="140">
        <f t="shared" si="73"/>
        <v>4</v>
      </c>
      <c r="AF201" s="171">
        <f t="shared" si="74"/>
        <v>0.13</v>
      </c>
      <c r="AG201" s="141">
        <f t="shared" si="75"/>
        <v>0.52</v>
      </c>
      <c r="AH201" s="142">
        <f t="shared" si="76"/>
        <v>1.1600000000000001</v>
      </c>
    </row>
    <row r="202" spans="27:34" x14ac:dyDescent="0.2">
      <c r="AA202" s="137">
        <v>4</v>
      </c>
      <c r="AB202" s="226">
        <f t="shared" si="77"/>
        <v>12</v>
      </c>
      <c r="AC202" s="138">
        <v>20</v>
      </c>
      <c r="AD202" s="139" t="s">
        <v>22</v>
      </c>
      <c r="AE202" s="140">
        <f t="shared" si="73"/>
        <v>8</v>
      </c>
      <c r="AF202" s="171">
        <f t="shared" si="74"/>
        <v>0.16</v>
      </c>
      <c r="AG202" s="141">
        <f t="shared" si="75"/>
        <v>1.28</v>
      </c>
      <c r="AH202" s="142">
        <f t="shared" si="76"/>
        <v>2.4400000000000004</v>
      </c>
    </row>
    <row r="203" spans="27:34" x14ac:dyDescent="0.2">
      <c r="AA203" s="137">
        <v>5</v>
      </c>
      <c r="AB203" s="226">
        <f t="shared" si="77"/>
        <v>20</v>
      </c>
      <c r="AC203" s="138">
        <v>28</v>
      </c>
      <c r="AD203" s="139" t="s">
        <v>27</v>
      </c>
      <c r="AE203" s="140">
        <f t="shared" si="73"/>
        <v>8</v>
      </c>
      <c r="AF203" s="171">
        <f t="shared" si="74"/>
        <v>0.2</v>
      </c>
      <c r="AG203" s="141">
        <f t="shared" si="75"/>
        <v>1.6</v>
      </c>
      <c r="AH203" s="142">
        <f t="shared" si="76"/>
        <v>4.0400000000000009</v>
      </c>
    </row>
    <row r="204" spans="27:34" x14ac:dyDescent="0.2">
      <c r="AA204" s="137">
        <v>6</v>
      </c>
      <c r="AB204" s="226">
        <f t="shared" si="77"/>
        <v>28</v>
      </c>
      <c r="AC204" s="138">
        <v>36</v>
      </c>
      <c r="AD204" s="139" t="s">
        <v>21</v>
      </c>
      <c r="AE204" s="140">
        <f t="shared" si="73"/>
        <v>8</v>
      </c>
      <c r="AF204" s="171">
        <f t="shared" si="74"/>
        <v>0.18</v>
      </c>
      <c r="AG204" s="141">
        <f t="shared" si="75"/>
        <v>1.44</v>
      </c>
      <c r="AH204" s="142">
        <f t="shared" si="76"/>
        <v>5.48</v>
      </c>
    </row>
    <row r="205" spans="27:34" x14ac:dyDescent="0.2">
      <c r="AA205" s="137">
        <v>7</v>
      </c>
      <c r="AB205" s="226">
        <f t="shared" si="77"/>
        <v>36</v>
      </c>
      <c r="AC205" s="138">
        <v>40</v>
      </c>
      <c r="AD205" s="139" t="s">
        <v>28</v>
      </c>
      <c r="AE205" s="140">
        <f t="shared" si="73"/>
        <v>4</v>
      </c>
      <c r="AF205" s="171">
        <f t="shared" si="74"/>
        <v>0.16</v>
      </c>
      <c r="AG205" s="141">
        <f t="shared" si="75"/>
        <v>0.64</v>
      </c>
      <c r="AH205" s="142">
        <f t="shared" si="76"/>
        <v>6.12</v>
      </c>
    </row>
    <row r="206" spans="27:34" ht="13.5" thickBot="1" x14ac:dyDescent="0.25">
      <c r="AA206" s="137">
        <v>8</v>
      </c>
      <c r="AB206" s="226">
        <f t="shared" si="77"/>
        <v>40</v>
      </c>
      <c r="AC206" s="143">
        <v>48</v>
      </c>
      <c r="AD206" s="144" t="s">
        <v>23</v>
      </c>
      <c r="AE206" s="145">
        <f t="shared" si="73"/>
        <v>8</v>
      </c>
      <c r="AF206" s="184">
        <f t="shared" si="74"/>
        <v>0.04</v>
      </c>
      <c r="AG206" s="146">
        <f t="shared" si="75"/>
        <v>0.32</v>
      </c>
      <c r="AH206" s="147">
        <f t="shared" si="76"/>
        <v>6.44</v>
      </c>
    </row>
    <row r="207" spans="27:34" ht="13.5" thickBot="1" x14ac:dyDescent="0.25">
      <c r="AA207" s="148">
        <v>9</v>
      </c>
      <c r="AB207" s="149">
        <f>AC206</f>
        <v>48</v>
      </c>
      <c r="AC207" s="149">
        <f>AC206</f>
        <v>48</v>
      </c>
      <c r="AD207" s="150" t="s">
        <v>102</v>
      </c>
      <c r="AE207" s="151">
        <f t="shared" si="73"/>
        <v>0</v>
      </c>
      <c r="AF207" s="152">
        <v>0</v>
      </c>
      <c r="AG207" s="153">
        <v>0</v>
      </c>
      <c r="AH207" s="154">
        <f>AH206</f>
        <v>6.44</v>
      </c>
    </row>
    <row r="208" spans="27:34" x14ac:dyDescent="0.2">
      <c r="AA208" s="118"/>
      <c r="AB208" s="118" t="s">
        <v>7</v>
      </c>
      <c r="AC208" s="118"/>
      <c r="AD208" s="31" t="str">
        <f ca="1">HYPERLINK("#"&amp;MID(CELL("filename",J196),FIND("]",CELL("filename",J196))+1,256)&amp;"!"&amp;ADDRESS(ROW($B$8),COLUMN($B$8),1,TRUE),"Return to Cell B8")</f>
        <v>Return to Cell B8</v>
      </c>
      <c r="AE208" s="118"/>
      <c r="AF208" s="118"/>
      <c r="AG208" s="155">
        <f>SUM(AG199:AG206)</f>
        <v>6.44</v>
      </c>
      <c r="AH208" s="155"/>
    </row>
    <row r="209" spans="27:30" x14ac:dyDescent="0.2">
      <c r="AA209" s="78"/>
      <c r="AB209" s="4"/>
      <c r="AC209" s="4"/>
      <c r="AD209" s="4"/>
    </row>
    <row r="210" spans="27:30" x14ac:dyDescent="0.2">
      <c r="AA210" s="124" t="s">
        <v>15</v>
      </c>
      <c r="AB210" s="124"/>
      <c r="AC210" s="124"/>
      <c r="AD210" s="124"/>
    </row>
    <row r="211" spans="27:30" x14ac:dyDescent="0.2">
      <c r="AA211" s="156"/>
      <c r="AB211" s="122" t="s">
        <v>93</v>
      </c>
      <c r="AD211" s="226"/>
    </row>
    <row r="212" spans="27:30" x14ac:dyDescent="0.2">
      <c r="AA212" s="157" t="s">
        <v>18</v>
      </c>
      <c r="AB212" s="224" t="s">
        <v>19</v>
      </c>
      <c r="AD212" s="226"/>
    </row>
    <row r="213" spans="27:30" x14ac:dyDescent="0.2">
      <c r="AA213" s="118" t="s">
        <v>23</v>
      </c>
      <c r="AB213" s="155">
        <v>0.04</v>
      </c>
      <c r="AD213" s="171"/>
    </row>
    <row r="214" spans="27:30" x14ac:dyDescent="0.2">
      <c r="AA214" s="118" t="s">
        <v>24</v>
      </c>
      <c r="AB214" s="155">
        <v>7.0000000000000007E-2</v>
      </c>
      <c r="AD214" s="171"/>
    </row>
    <row r="215" spans="27:30" x14ac:dyDescent="0.2">
      <c r="AA215" s="118" t="s">
        <v>26</v>
      </c>
      <c r="AB215" s="155">
        <v>0.09</v>
      </c>
      <c r="AD215" s="171"/>
    </row>
    <row r="216" spans="27:30" x14ac:dyDescent="0.2">
      <c r="AA216" s="118" t="s">
        <v>25</v>
      </c>
      <c r="AB216" s="155">
        <v>0.13</v>
      </c>
      <c r="AD216" s="171"/>
    </row>
    <row r="217" spans="27:30" x14ac:dyDescent="0.2">
      <c r="AA217" s="118" t="s">
        <v>22</v>
      </c>
      <c r="AB217" s="155">
        <v>0.16</v>
      </c>
      <c r="AD217" s="171"/>
    </row>
    <row r="218" spans="27:30" x14ac:dyDescent="0.2">
      <c r="AA218" s="118" t="s">
        <v>27</v>
      </c>
      <c r="AB218" s="155">
        <v>0.2</v>
      </c>
      <c r="AD218" s="171"/>
    </row>
    <row r="219" spans="27:30" x14ac:dyDescent="0.2">
      <c r="AA219" s="118" t="s">
        <v>21</v>
      </c>
      <c r="AB219" s="155">
        <v>0.18</v>
      </c>
      <c r="AD219" s="171"/>
    </row>
    <row r="220" spans="27:30" x14ac:dyDescent="0.2">
      <c r="AA220" s="118" t="s">
        <v>28</v>
      </c>
      <c r="AB220" s="155">
        <v>0.16</v>
      </c>
      <c r="AD220" s="171"/>
    </row>
    <row r="221" spans="27:30" x14ac:dyDescent="0.2">
      <c r="AA221" s="157" t="s">
        <v>20</v>
      </c>
      <c r="AB221" s="159">
        <v>0</v>
      </c>
      <c r="AD221" s="171"/>
    </row>
    <row r="222" spans="27:30" x14ac:dyDescent="0.2">
      <c r="AA222" s="8"/>
    </row>
    <row r="223" spans="27:30" x14ac:dyDescent="0.2">
      <c r="AA223" s="31" t="str">
        <f ca="1">HYPERLINK("#"&amp;MID(CELL("filename",G211),FIND("]",CELL("filename",G211))+1,256)&amp;"!"&amp;ADDRESS(ROW($B$8),COLUMN($B$8),1,TRUE),"Return to Cell B8")</f>
        <v>Return to Cell B8</v>
      </c>
    </row>
    <row r="224" spans="27:30" x14ac:dyDescent="0.2">
      <c r="AA224" s="8"/>
      <c r="AD224" s="31"/>
    </row>
    <row r="225" spans="27:75" x14ac:dyDescent="0.2">
      <c r="AA225" s="8"/>
      <c r="AD225" s="31"/>
    </row>
    <row r="226" spans="27:75" x14ac:dyDescent="0.2">
      <c r="AA226" s="8"/>
      <c r="AD226" s="31"/>
    </row>
    <row r="227" spans="27:75" x14ac:dyDescent="0.2">
      <c r="AA227" s="8"/>
      <c r="AD227" s="31"/>
    </row>
    <row r="228" spans="27:75" x14ac:dyDescent="0.2">
      <c r="AA228" s="8"/>
      <c r="AD228" s="31"/>
    </row>
    <row r="229" spans="27:75" x14ac:dyDescent="0.2">
      <c r="AA229" s="8"/>
      <c r="AD229" s="31"/>
    </row>
    <row r="230" spans="27:75" x14ac:dyDescent="0.2">
      <c r="AA230" s="8"/>
      <c r="AD230" s="31"/>
      <c r="BA230" s="118" t="s">
        <v>131</v>
      </c>
      <c r="BB230" s="118"/>
      <c r="BC230" s="31" t="str">
        <f ca="1">HYPERLINK("#"&amp;MID(CELL("filename",AI218),FIND("]",CELL("filename",AI218))+1,256)&amp;"!"&amp;ADDRESS(ROW($B$8),COLUMN($B$8),1,TRUE),"Return to Cell B8")</f>
        <v>Return to Cell B8</v>
      </c>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row>
    <row r="231" spans="27:75" x14ac:dyDescent="0.2">
      <c r="AA231" s="8"/>
      <c r="AD231" s="31"/>
      <c r="BA231" s="118"/>
      <c r="BB231" s="118"/>
      <c r="BC231" s="31"/>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row>
    <row r="232" spans="27:75" x14ac:dyDescent="0.2">
      <c r="AA232" s="8"/>
      <c r="AD232" s="31"/>
      <c r="BA232" s="222" t="s">
        <v>161</v>
      </c>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row>
    <row r="233" spans="27:75" x14ac:dyDescent="0.2">
      <c r="BA233" s="118" t="s">
        <v>190</v>
      </c>
      <c r="BC233" t="s">
        <v>247</v>
      </c>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row>
    <row r="234" spans="27:75" x14ac:dyDescent="0.2">
      <c r="BA234" s="118" t="s">
        <v>188</v>
      </c>
      <c r="BC234" s="232" t="s">
        <v>195</v>
      </c>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row>
    <row r="235" spans="27:75" x14ac:dyDescent="0.2">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row>
    <row r="236" spans="27:75" x14ac:dyDescent="0.2">
      <c r="BA236" s="118" t="s">
        <v>228</v>
      </c>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row>
    <row r="237" spans="27:75" x14ac:dyDescent="0.2">
      <c r="BA237" s="221" t="s">
        <v>29</v>
      </c>
      <c r="BB237" s="253" t="s">
        <v>30</v>
      </c>
      <c r="BC237" s="253"/>
      <c r="BD237" s="253"/>
      <c r="BE237" s="253"/>
      <c r="BF237" s="253"/>
      <c r="BG237" s="253"/>
      <c r="BH237" s="253"/>
      <c r="BI237" s="253"/>
      <c r="BJ237" s="253"/>
      <c r="BK237" s="253"/>
      <c r="BL237" s="253"/>
      <c r="BM237" s="253"/>
      <c r="BN237" s="253"/>
      <c r="BO237" s="253"/>
      <c r="BP237" s="253"/>
      <c r="BQ237" s="253"/>
      <c r="BR237" s="253"/>
      <c r="BS237" s="253"/>
      <c r="BT237" s="259"/>
      <c r="BU237" s="259"/>
      <c r="BV237" s="259"/>
      <c r="BW237" s="260"/>
    </row>
    <row r="238" spans="27:75" ht="14.25" x14ac:dyDescent="0.2">
      <c r="BA238" s="170" t="s">
        <v>112</v>
      </c>
      <c r="BB238" s="253" t="s">
        <v>82</v>
      </c>
      <c r="BC238" s="253"/>
      <c r="BD238" s="253"/>
      <c r="BE238" s="253"/>
      <c r="BF238" s="253"/>
      <c r="BG238" s="253"/>
      <c r="BH238" s="253"/>
      <c r="BI238" s="253"/>
      <c r="BJ238" s="253"/>
      <c r="BK238" s="253"/>
      <c r="BL238" s="253"/>
      <c r="BM238" s="253"/>
      <c r="BN238" s="253"/>
      <c r="BO238" s="253"/>
      <c r="BP238" s="253"/>
      <c r="BQ238" s="253"/>
      <c r="BR238" s="253"/>
      <c r="BS238" s="253"/>
      <c r="BT238" s="262" t="s">
        <v>83</v>
      </c>
      <c r="BU238" s="253"/>
      <c r="BV238" s="253"/>
      <c r="BW238" s="261"/>
    </row>
    <row r="239" spans="27:75" x14ac:dyDescent="0.2">
      <c r="BA239" s="174"/>
      <c r="BB239" s="228">
        <v>1</v>
      </c>
      <c r="BC239" s="228">
        <v>2</v>
      </c>
      <c r="BD239" s="228">
        <v>3</v>
      </c>
      <c r="BE239" s="228">
        <v>4</v>
      </c>
      <c r="BF239" s="228">
        <v>5</v>
      </c>
      <c r="BG239" s="228">
        <v>6</v>
      </c>
      <c r="BH239" s="228">
        <v>7</v>
      </c>
      <c r="BI239" s="228">
        <v>8</v>
      </c>
      <c r="BJ239" s="228">
        <v>9</v>
      </c>
      <c r="BK239" s="228">
        <v>10</v>
      </c>
      <c r="BL239" s="228">
        <v>11</v>
      </c>
      <c r="BM239" s="228">
        <v>12</v>
      </c>
      <c r="BN239" s="228">
        <v>13</v>
      </c>
      <c r="BO239" s="228">
        <v>14</v>
      </c>
      <c r="BP239" s="228">
        <v>15</v>
      </c>
      <c r="BQ239" s="228">
        <v>16</v>
      </c>
      <c r="BR239" s="228">
        <v>17</v>
      </c>
      <c r="BS239" s="228">
        <v>18</v>
      </c>
      <c r="BT239" s="174">
        <v>19</v>
      </c>
      <c r="BU239" s="229">
        <v>20</v>
      </c>
      <c r="BV239" s="229">
        <v>21</v>
      </c>
      <c r="BW239" s="231">
        <v>22</v>
      </c>
    </row>
    <row r="240" spans="27:75" x14ac:dyDescent="0.2">
      <c r="BA240" s="170">
        <v>0</v>
      </c>
      <c r="BB240" s="171">
        <v>0</v>
      </c>
      <c r="BC240" s="171">
        <v>0</v>
      </c>
      <c r="BD240" s="171">
        <v>0</v>
      </c>
      <c r="BE240" s="171">
        <v>0</v>
      </c>
      <c r="BF240" s="171">
        <v>0</v>
      </c>
      <c r="BG240" s="171">
        <v>0</v>
      </c>
      <c r="BH240" s="171">
        <v>0</v>
      </c>
      <c r="BI240" s="171">
        <v>0</v>
      </c>
      <c r="BJ240" s="171">
        <v>0</v>
      </c>
      <c r="BK240" s="171">
        <v>0</v>
      </c>
      <c r="BL240" s="171">
        <v>0</v>
      </c>
      <c r="BM240" s="171">
        <v>0</v>
      </c>
      <c r="BN240" s="171">
        <v>0</v>
      </c>
      <c r="BO240" s="171">
        <v>0</v>
      </c>
      <c r="BP240" s="171">
        <v>0</v>
      </c>
      <c r="BQ240" s="171">
        <v>0</v>
      </c>
      <c r="BR240" s="171">
        <v>0</v>
      </c>
      <c r="BS240" s="171">
        <v>0</v>
      </c>
      <c r="BT240" s="173">
        <v>0</v>
      </c>
      <c r="BU240" s="171">
        <v>0</v>
      </c>
      <c r="BV240" s="171">
        <v>0</v>
      </c>
      <c r="BW240" s="172">
        <v>0</v>
      </c>
    </row>
    <row r="241" spans="53:75" x14ac:dyDescent="0.2">
      <c r="BA241" s="170">
        <v>50</v>
      </c>
      <c r="BB241" s="171">
        <v>0.01</v>
      </c>
      <c r="BC241" s="171">
        <v>0.02</v>
      </c>
      <c r="BD241" s="171">
        <v>0.03</v>
      </c>
      <c r="BE241" s="171">
        <v>0.04</v>
      </c>
      <c r="BF241" s="171">
        <v>0.05</v>
      </c>
      <c r="BG241" s="171">
        <v>0.06</v>
      </c>
      <c r="BH241" s="171">
        <v>0.08</v>
      </c>
      <c r="BI241" s="171">
        <v>0.09</v>
      </c>
      <c r="BJ241" s="171">
        <v>0.09</v>
      </c>
      <c r="BK241" s="171">
        <v>0.1</v>
      </c>
      <c r="BL241" s="171">
        <v>0.1</v>
      </c>
      <c r="BM241" s="171">
        <v>0.1</v>
      </c>
      <c r="BN241" s="171">
        <v>0.09</v>
      </c>
      <c r="BO241" s="171">
        <v>7.0000000000000007E-2</v>
      </c>
      <c r="BP241" s="171">
        <v>0.06</v>
      </c>
      <c r="BQ241" s="171">
        <v>0.05</v>
      </c>
      <c r="BR241" s="171">
        <v>0.04</v>
      </c>
      <c r="BS241" s="171">
        <v>0.03</v>
      </c>
      <c r="BT241" s="173">
        <v>0</v>
      </c>
      <c r="BU241" s="171">
        <v>0</v>
      </c>
      <c r="BV241" s="171">
        <v>0</v>
      </c>
      <c r="BW241" s="172">
        <v>0</v>
      </c>
    </row>
    <row r="242" spans="53:75" x14ac:dyDescent="0.2">
      <c r="BA242" s="170">
        <v>60</v>
      </c>
      <c r="BB242" s="171">
        <v>0.02</v>
      </c>
      <c r="BC242" s="171">
        <v>0.03</v>
      </c>
      <c r="BD242" s="171">
        <v>0.04</v>
      </c>
      <c r="BE242" s="171">
        <v>0.06</v>
      </c>
      <c r="BF242" s="171">
        <v>0.08</v>
      </c>
      <c r="BG242" s="171">
        <v>0.09</v>
      </c>
      <c r="BH242" s="171">
        <v>0.11</v>
      </c>
      <c r="BI242" s="171">
        <v>0.12</v>
      </c>
      <c r="BJ242" s="171">
        <v>0.13</v>
      </c>
      <c r="BK242" s="171">
        <v>0.15</v>
      </c>
      <c r="BL242" s="171">
        <v>0.14000000000000001</v>
      </c>
      <c r="BM242" s="171">
        <v>0.14000000000000001</v>
      </c>
      <c r="BN242" s="171">
        <v>0.13</v>
      </c>
      <c r="BO242" s="171">
        <v>0.11</v>
      </c>
      <c r="BP242" s="171">
        <v>0.09</v>
      </c>
      <c r="BQ242" s="171">
        <v>7.0000000000000007E-2</v>
      </c>
      <c r="BR242" s="171">
        <v>0.06</v>
      </c>
      <c r="BS242" s="171">
        <v>0.04</v>
      </c>
      <c r="BT242" s="173">
        <v>0</v>
      </c>
      <c r="BU242" s="171">
        <v>0</v>
      </c>
      <c r="BV242" s="171">
        <v>0</v>
      </c>
      <c r="BW242" s="172">
        <v>0</v>
      </c>
    </row>
    <row r="243" spans="53:75" x14ac:dyDescent="0.2">
      <c r="BA243" s="170">
        <v>70</v>
      </c>
      <c r="BB243" s="171">
        <v>0.03</v>
      </c>
      <c r="BC243" s="171">
        <v>0.04</v>
      </c>
      <c r="BD243" s="171">
        <v>0.05</v>
      </c>
      <c r="BE243" s="171">
        <v>7.0000000000000007E-2</v>
      </c>
      <c r="BF243" s="171">
        <v>0.1</v>
      </c>
      <c r="BG243" s="171">
        <v>0.12</v>
      </c>
      <c r="BH243" s="171">
        <v>0.15</v>
      </c>
      <c r="BI243" s="171">
        <v>0.16</v>
      </c>
      <c r="BJ243" s="171">
        <v>0.17</v>
      </c>
      <c r="BK243" s="171">
        <v>0.19</v>
      </c>
      <c r="BL243" s="171">
        <v>0.19</v>
      </c>
      <c r="BM243" s="171">
        <v>0.18</v>
      </c>
      <c r="BN243" s="171">
        <v>0.17</v>
      </c>
      <c r="BO243" s="171">
        <v>0.14000000000000001</v>
      </c>
      <c r="BP243" s="171">
        <v>0.11</v>
      </c>
      <c r="BQ243" s="171">
        <v>0.09</v>
      </c>
      <c r="BR243" s="171">
        <v>7.0000000000000007E-2</v>
      </c>
      <c r="BS243" s="171">
        <v>0.05</v>
      </c>
      <c r="BT243" s="173">
        <v>0</v>
      </c>
      <c r="BU243" s="171">
        <v>0</v>
      </c>
      <c r="BV243" s="171">
        <v>0</v>
      </c>
      <c r="BW243" s="172">
        <v>0</v>
      </c>
    </row>
    <row r="244" spans="53:75" x14ac:dyDescent="0.2">
      <c r="BA244" s="170">
        <v>80</v>
      </c>
      <c r="BB244" s="171">
        <v>0.03</v>
      </c>
      <c r="BC244" s="171">
        <v>0.05</v>
      </c>
      <c r="BD244" s="171">
        <v>7.0000000000000007E-2</v>
      </c>
      <c r="BE244" s="171">
        <v>0.09</v>
      </c>
      <c r="BF244" s="171">
        <v>0.13</v>
      </c>
      <c r="BG244" s="171">
        <v>0.15</v>
      </c>
      <c r="BH244" s="171">
        <v>0.18</v>
      </c>
      <c r="BI244" s="171">
        <v>0.2</v>
      </c>
      <c r="BJ244" s="171">
        <v>0.22</v>
      </c>
      <c r="BK244" s="171">
        <v>0.24</v>
      </c>
      <c r="BL244" s="171">
        <v>0.23</v>
      </c>
      <c r="BM244" s="171">
        <v>0.22</v>
      </c>
      <c r="BN244" s="171">
        <v>0.21</v>
      </c>
      <c r="BO244" s="171">
        <v>0.17</v>
      </c>
      <c r="BP244" s="171">
        <v>0.14000000000000001</v>
      </c>
      <c r="BQ244" s="171">
        <v>0.11</v>
      </c>
      <c r="BR244" s="171">
        <v>0.09</v>
      </c>
      <c r="BS244" s="171">
        <v>0.06</v>
      </c>
      <c r="BT244" s="173">
        <v>0</v>
      </c>
      <c r="BU244" s="171">
        <v>0</v>
      </c>
      <c r="BV244" s="171">
        <v>0</v>
      </c>
      <c r="BW244" s="172">
        <v>0</v>
      </c>
    </row>
    <row r="245" spans="53:75" x14ac:dyDescent="0.2">
      <c r="BA245" s="174">
        <v>90</v>
      </c>
      <c r="BB245" s="159">
        <v>0.04</v>
      </c>
      <c r="BC245" s="159">
        <v>0.06</v>
      </c>
      <c r="BD245" s="159">
        <v>0.08</v>
      </c>
      <c r="BE245" s="159">
        <v>0.11</v>
      </c>
      <c r="BF245" s="159">
        <v>0.15</v>
      </c>
      <c r="BG245" s="159">
        <v>0.18</v>
      </c>
      <c r="BH245" s="159">
        <v>0.21</v>
      </c>
      <c r="BI245" s="159">
        <v>0.24</v>
      </c>
      <c r="BJ245" s="159">
        <v>0.26</v>
      </c>
      <c r="BK245" s="159">
        <v>0.28000000000000003</v>
      </c>
      <c r="BL245" s="159">
        <v>0.27</v>
      </c>
      <c r="BM245" s="159">
        <v>0.26</v>
      </c>
      <c r="BN245" s="159">
        <v>0.25</v>
      </c>
      <c r="BO245" s="159">
        <v>0.2</v>
      </c>
      <c r="BP245" s="159">
        <v>0.17</v>
      </c>
      <c r="BQ245" s="159">
        <v>0.13</v>
      </c>
      <c r="BR245" s="159">
        <v>0.11</v>
      </c>
      <c r="BS245" s="159">
        <v>7.0000000000000007E-2</v>
      </c>
      <c r="BT245" s="176">
        <v>0</v>
      </c>
      <c r="BU245" s="159">
        <v>0</v>
      </c>
      <c r="BV245" s="159">
        <v>0</v>
      </c>
      <c r="BW245" s="175">
        <v>0</v>
      </c>
    </row>
    <row r="246" spans="53:75" x14ac:dyDescent="0.2">
      <c r="BA246" s="118"/>
      <c r="BB246" s="118"/>
      <c r="BC246" s="227" t="s">
        <v>32</v>
      </c>
      <c r="BD246" s="118"/>
      <c r="BE246" s="118"/>
      <c r="BF246" s="227" t="s">
        <v>32</v>
      </c>
      <c r="BG246" s="227"/>
      <c r="BI246" s="227" t="s">
        <v>32</v>
      </c>
      <c r="BJ246" s="227" t="s">
        <v>32</v>
      </c>
      <c r="BK246" s="118"/>
      <c r="BL246" s="227" t="s">
        <v>32</v>
      </c>
      <c r="BM246" s="118"/>
      <c r="BN246" s="118"/>
      <c r="BO246" s="227" t="s">
        <v>32</v>
      </c>
      <c r="BP246" s="227" t="s">
        <v>32</v>
      </c>
      <c r="BQ246" s="118"/>
      <c r="BR246" s="227"/>
      <c r="BS246" s="118"/>
      <c r="BT246" s="118"/>
      <c r="BU246" s="118"/>
      <c r="BV246" s="118"/>
      <c r="BW246" s="118"/>
    </row>
    <row r="247" spans="53:75" x14ac:dyDescent="0.2">
      <c r="BA247" s="118" t="s">
        <v>196</v>
      </c>
      <c r="BB247" s="118"/>
      <c r="BC247" s="227">
        <v>3</v>
      </c>
      <c r="BD247" s="118"/>
      <c r="BE247" s="118"/>
      <c r="BF247" s="227">
        <v>8</v>
      </c>
      <c r="BG247" s="227"/>
      <c r="BI247" s="227" t="s">
        <v>32</v>
      </c>
      <c r="BJ247" s="227" t="s">
        <v>167</v>
      </c>
      <c r="BK247" s="118"/>
      <c r="BL247" s="227" t="s">
        <v>165</v>
      </c>
      <c r="BM247" s="118"/>
      <c r="BN247" s="118"/>
      <c r="BO247" s="227" t="s">
        <v>164</v>
      </c>
      <c r="BP247" s="227" t="s">
        <v>163</v>
      </c>
      <c r="BQ247" s="118"/>
      <c r="BR247" s="227"/>
      <c r="BS247" s="118"/>
      <c r="BT247" s="118"/>
      <c r="BU247" s="118"/>
      <c r="BV247" s="118"/>
      <c r="BW247" s="118"/>
    </row>
    <row r="248" spans="53:75" x14ac:dyDescent="0.2">
      <c r="BA248" s="118" t="s">
        <v>197</v>
      </c>
      <c r="BB248" s="118"/>
      <c r="BC248" s="227" t="s">
        <v>169</v>
      </c>
      <c r="BD248" s="118"/>
      <c r="BE248" s="118"/>
      <c r="BF248" s="227" t="s">
        <v>169</v>
      </c>
      <c r="BG248" s="227"/>
      <c r="BI248" s="227" t="s">
        <v>162</v>
      </c>
      <c r="BJ248" s="227"/>
      <c r="BK248" s="118"/>
      <c r="BL248" s="227" t="s">
        <v>166</v>
      </c>
      <c r="BM248" s="118"/>
      <c r="BN248" s="118"/>
      <c r="BO248" s="227" t="s">
        <v>163</v>
      </c>
      <c r="BP248" s="227"/>
      <c r="BQ248" s="118"/>
      <c r="BR248" s="227"/>
      <c r="BS248" s="118"/>
      <c r="BT248" s="118"/>
      <c r="BU248" s="118"/>
      <c r="BV248" s="118"/>
      <c r="BW248" s="118"/>
    </row>
    <row r="249" spans="53:75" x14ac:dyDescent="0.2">
      <c r="BA249" s="118"/>
      <c r="BB249" s="118"/>
      <c r="BC249" s="118"/>
      <c r="BD249" s="118"/>
      <c r="BE249" s="118"/>
      <c r="BF249" s="118"/>
      <c r="BG249" s="118"/>
      <c r="BI249" s="227" t="s">
        <v>168</v>
      </c>
      <c r="BJ249" s="227"/>
      <c r="BK249" s="118"/>
      <c r="BL249" s="118"/>
      <c r="BM249" s="118"/>
      <c r="BN249" s="118"/>
      <c r="BO249" s="118"/>
      <c r="BP249" s="227"/>
      <c r="BQ249" s="118"/>
      <c r="BR249" s="118"/>
      <c r="BS249" s="118"/>
      <c r="BT249" s="118"/>
      <c r="BU249" s="118"/>
      <c r="BV249" s="118"/>
      <c r="BW249" s="118"/>
    </row>
    <row r="250" spans="53:75" x14ac:dyDescent="0.2">
      <c r="BA250" s="31" t="str">
        <f ca="1">HYPERLINK("#"&amp;MID(CELL("filename",AG238),FIND("]",CELL("filename",AG238))+1,256)&amp;"!"&amp;ADDRESS(ROW($B$8),COLUMN($B$8),1,TRUE),"Return to Cell B8")</f>
        <v>Return to Cell B8</v>
      </c>
      <c r="BB250" s="118"/>
      <c r="BC250" s="118"/>
      <c r="BD250" s="118"/>
      <c r="BE250" s="118"/>
      <c r="BF250" s="118"/>
      <c r="BG250" s="118"/>
      <c r="BH250" s="223"/>
      <c r="BI250" s="118"/>
      <c r="BJ250" s="223"/>
      <c r="BK250" s="118"/>
      <c r="BL250" s="118"/>
      <c r="BM250" s="118"/>
      <c r="BN250" s="118"/>
      <c r="BO250" s="118"/>
      <c r="BP250" s="223"/>
      <c r="BQ250" s="118"/>
      <c r="BR250" s="118"/>
      <c r="BS250" s="118"/>
      <c r="BT250" s="118"/>
      <c r="BU250" s="118"/>
      <c r="BV250" s="118"/>
      <c r="BW250" s="118"/>
    </row>
    <row r="251" spans="53:75" x14ac:dyDescent="0.2">
      <c r="BA251" s="31"/>
      <c r="BB251" s="118"/>
      <c r="BC251" s="118"/>
      <c r="BD251" s="118"/>
      <c r="BE251" s="118"/>
      <c r="BF251" s="118"/>
      <c r="BG251" s="118"/>
      <c r="BH251" s="227"/>
      <c r="BI251" s="118"/>
      <c r="BJ251" s="227"/>
      <c r="BK251" s="118"/>
      <c r="BL251" s="118"/>
      <c r="BM251" s="118"/>
      <c r="BN251" s="118"/>
      <c r="BO251" s="118"/>
      <c r="BP251" s="227"/>
      <c r="BQ251" s="118"/>
      <c r="BR251" s="118"/>
      <c r="BS251" s="118"/>
      <c r="BT251" s="118"/>
      <c r="BU251" s="118"/>
      <c r="BV251" s="118"/>
      <c r="BW251" s="118"/>
    </row>
    <row r="252" spans="53:75" x14ac:dyDescent="0.2">
      <c r="BA252" s="118" t="s">
        <v>227</v>
      </c>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row>
    <row r="253" spans="53:75" x14ac:dyDescent="0.2">
      <c r="BA253" s="221" t="s">
        <v>29</v>
      </c>
      <c r="BB253" s="253" t="s">
        <v>30</v>
      </c>
      <c r="BC253" s="253"/>
      <c r="BD253" s="253"/>
      <c r="BE253" s="253"/>
      <c r="BF253" s="253"/>
      <c r="BG253" s="253"/>
      <c r="BH253" s="253"/>
      <c r="BI253" s="253"/>
      <c r="BJ253" s="253"/>
      <c r="BK253" s="253"/>
      <c r="BL253" s="253"/>
      <c r="BM253" s="253"/>
      <c r="BN253" s="253"/>
      <c r="BO253" s="253"/>
      <c r="BP253" s="253"/>
      <c r="BQ253" s="253"/>
      <c r="BR253" s="253"/>
      <c r="BS253" s="253"/>
      <c r="BT253" s="253"/>
      <c r="BU253" s="253"/>
      <c r="BV253" s="253"/>
      <c r="BW253" s="261"/>
    </row>
    <row r="254" spans="53:75" ht="14.25" x14ac:dyDescent="0.2">
      <c r="BA254" s="170" t="s">
        <v>112</v>
      </c>
      <c r="BB254" s="254" t="s">
        <v>82</v>
      </c>
      <c r="BC254" s="254"/>
      <c r="BD254" s="254"/>
      <c r="BE254" s="254"/>
      <c r="BF254" s="254"/>
      <c r="BG254" s="254"/>
      <c r="BH254" s="254"/>
      <c r="BI254" s="254"/>
      <c r="BJ254" s="254"/>
      <c r="BK254" s="254"/>
      <c r="BL254" s="254"/>
      <c r="BM254" s="254"/>
      <c r="BN254" s="254"/>
      <c r="BO254" s="254"/>
      <c r="BP254" s="254"/>
      <c r="BQ254" s="254"/>
      <c r="BR254" s="263"/>
      <c r="BS254" s="264" t="s">
        <v>83</v>
      </c>
      <c r="BT254" s="253"/>
      <c r="BU254" s="253"/>
      <c r="BV254" s="253"/>
      <c r="BW254" s="261"/>
    </row>
    <row r="255" spans="53:75" x14ac:dyDescent="0.2">
      <c r="BA255" s="174"/>
      <c r="BB255" s="228">
        <v>1</v>
      </c>
      <c r="BC255" s="228">
        <v>2</v>
      </c>
      <c r="BD255" s="228">
        <v>3</v>
      </c>
      <c r="BE255" s="228">
        <v>4</v>
      </c>
      <c r="BF255" s="228">
        <v>5</v>
      </c>
      <c r="BG255" s="228">
        <v>6</v>
      </c>
      <c r="BH255" s="228">
        <v>7</v>
      </c>
      <c r="BI255" s="228">
        <v>8</v>
      </c>
      <c r="BJ255" s="228">
        <v>9</v>
      </c>
      <c r="BK255" s="228">
        <v>10</v>
      </c>
      <c r="BL255" s="228">
        <v>11</v>
      </c>
      <c r="BM255" s="228">
        <v>12</v>
      </c>
      <c r="BN255" s="228">
        <v>13</v>
      </c>
      <c r="BO255" s="228">
        <v>14</v>
      </c>
      <c r="BP255" s="228">
        <v>15</v>
      </c>
      <c r="BQ255" s="228">
        <v>16</v>
      </c>
      <c r="BR255" s="228">
        <v>17</v>
      </c>
      <c r="BS255" s="169">
        <v>18</v>
      </c>
      <c r="BT255" s="228">
        <v>19</v>
      </c>
      <c r="BU255" s="228">
        <v>20</v>
      </c>
      <c r="BV255" s="228">
        <v>21</v>
      </c>
      <c r="BW255" s="230">
        <v>22</v>
      </c>
    </row>
    <row r="256" spans="53:75" x14ac:dyDescent="0.2">
      <c r="BA256" s="170">
        <v>0</v>
      </c>
      <c r="BB256" s="171">
        <v>0</v>
      </c>
      <c r="BC256" s="171">
        <v>0</v>
      </c>
      <c r="BD256" s="171">
        <v>0</v>
      </c>
      <c r="BE256" s="171">
        <v>0</v>
      </c>
      <c r="BF256" s="171">
        <v>0</v>
      </c>
      <c r="BG256" s="171">
        <v>0</v>
      </c>
      <c r="BH256" s="171">
        <v>0</v>
      </c>
      <c r="BI256" s="171">
        <v>0</v>
      </c>
      <c r="BJ256" s="171">
        <v>0</v>
      </c>
      <c r="BK256" s="171">
        <v>0</v>
      </c>
      <c r="BL256" s="171">
        <v>0</v>
      </c>
      <c r="BM256" s="171">
        <v>0</v>
      </c>
      <c r="BN256" s="171">
        <v>0</v>
      </c>
      <c r="BO256" s="171">
        <v>0</v>
      </c>
      <c r="BP256" s="171">
        <v>0</v>
      </c>
      <c r="BQ256" s="171">
        <v>0</v>
      </c>
      <c r="BR256" s="171">
        <v>0</v>
      </c>
      <c r="BS256" s="173">
        <v>0</v>
      </c>
      <c r="BT256" s="171">
        <v>0</v>
      </c>
      <c r="BU256" s="171">
        <v>0</v>
      </c>
      <c r="BV256" s="171">
        <v>0</v>
      </c>
      <c r="BW256" s="172">
        <v>0</v>
      </c>
    </row>
    <row r="257" spans="53:75" x14ac:dyDescent="0.2">
      <c r="BA257" s="170">
        <v>50</v>
      </c>
      <c r="BB257" s="171">
        <v>0.02</v>
      </c>
      <c r="BC257" s="171">
        <v>0.02</v>
      </c>
      <c r="BD257" s="171">
        <v>0.04</v>
      </c>
      <c r="BE257" s="171">
        <v>0.04</v>
      </c>
      <c r="BF257" s="171">
        <v>0.06</v>
      </c>
      <c r="BG257" s="171">
        <v>7.0000000000000007E-2</v>
      </c>
      <c r="BH257" s="171">
        <v>0.08</v>
      </c>
      <c r="BI257" s="171">
        <v>0.09</v>
      </c>
      <c r="BJ257" s="171">
        <v>0.09</v>
      </c>
      <c r="BK257" s="171">
        <v>0.09</v>
      </c>
      <c r="BL257" s="171">
        <v>0.09</v>
      </c>
      <c r="BM257" s="171">
        <v>0.08</v>
      </c>
      <c r="BN257" s="171">
        <v>7.0000000000000007E-2</v>
      </c>
      <c r="BO257" s="171">
        <v>0.05</v>
      </c>
      <c r="BP257" s="171">
        <v>0.05</v>
      </c>
      <c r="BQ257" s="171">
        <v>0.03</v>
      </c>
      <c r="BR257" s="171">
        <v>0.02</v>
      </c>
      <c r="BS257" s="173">
        <v>0</v>
      </c>
      <c r="BT257" s="171">
        <v>0</v>
      </c>
      <c r="BU257" s="171">
        <v>0</v>
      </c>
      <c r="BV257" s="171">
        <v>0</v>
      </c>
      <c r="BW257" s="172">
        <v>0</v>
      </c>
    </row>
    <row r="258" spans="53:75" x14ac:dyDescent="0.2">
      <c r="BA258" s="170">
        <v>60</v>
      </c>
      <c r="BB258" s="171">
        <v>0.02</v>
      </c>
      <c r="BC258" s="171">
        <v>0.03</v>
      </c>
      <c r="BD258" s="171">
        <v>0.05</v>
      </c>
      <c r="BE258" s="171">
        <v>7.0000000000000007E-2</v>
      </c>
      <c r="BF258" s="171">
        <v>0.09</v>
      </c>
      <c r="BG258" s="171">
        <v>0.1</v>
      </c>
      <c r="BH258" s="171">
        <v>0.11</v>
      </c>
      <c r="BI258" s="171">
        <v>0.13</v>
      </c>
      <c r="BJ258" s="171">
        <v>0.13</v>
      </c>
      <c r="BK258" s="171">
        <v>0.13</v>
      </c>
      <c r="BL258" s="171">
        <v>0.13</v>
      </c>
      <c r="BM258" s="171">
        <v>0.11</v>
      </c>
      <c r="BN258" s="171">
        <v>0.1</v>
      </c>
      <c r="BO258" s="171">
        <v>0.08</v>
      </c>
      <c r="BP258" s="171">
        <v>7.0000000000000007E-2</v>
      </c>
      <c r="BQ258" s="171">
        <v>0.04</v>
      </c>
      <c r="BR258" s="171">
        <v>0.02</v>
      </c>
      <c r="BS258" s="173">
        <v>0</v>
      </c>
      <c r="BT258" s="171">
        <v>0</v>
      </c>
      <c r="BU258" s="171">
        <v>0</v>
      </c>
      <c r="BV258" s="171">
        <v>0</v>
      </c>
      <c r="BW258" s="172">
        <v>0</v>
      </c>
    </row>
    <row r="259" spans="53:75" x14ac:dyDescent="0.2">
      <c r="BA259" s="170">
        <v>70</v>
      </c>
      <c r="BB259" s="171">
        <v>0.03</v>
      </c>
      <c r="BC259" s="171">
        <v>0.05</v>
      </c>
      <c r="BD259" s="171">
        <v>7.0000000000000007E-2</v>
      </c>
      <c r="BE259" s="171">
        <v>0.09</v>
      </c>
      <c r="BF259" s="171">
        <v>0.12</v>
      </c>
      <c r="BG259" s="171">
        <v>0.13</v>
      </c>
      <c r="BH259" s="171">
        <v>0.15</v>
      </c>
      <c r="BI259" s="171">
        <v>0.17</v>
      </c>
      <c r="BJ259" s="171">
        <v>0.18</v>
      </c>
      <c r="BK259" s="171">
        <v>0.18</v>
      </c>
      <c r="BL259" s="171">
        <v>0.17</v>
      </c>
      <c r="BM259" s="171">
        <v>0.15</v>
      </c>
      <c r="BN259" s="171">
        <v>0.13</v>
      </c>
      <c r="BO259" s="171">
        <v>0.1</v>
      </c>
      <c r="BP259" s="171">
        <v>0.09</v>
      </c>
      <c r="BQ259" s="171">
        <v>0.05</v>
      </c>
      <c r="BR259" s="171">
        <v>0.03</v>
      </c>
      <c r="BS259" s="173">
        <v>0</v>
      </c>
      <c r="BT259" s="171">
        <v>0</v>
      </c>
      <c r="BU259" s="171">
        <v>0</v>
      </c>
      <c r="BV259" s="171">
        <v>0</v>
      </c>
      <c r="BW259" s="172">
        <v>0</v>
      </c>
    </row>
    <row r="260" spans="53:75" x14ac:dyDescent="0.2">
      <c r="BA260" s="170">
        <v>80</v>
      </c>
      <c r="BB260" s="171">
        <v>0.04</v>
      </c>
      <c r="BC260" s="171">
        <v>0.06</v>
      </c>
      <c r="BD260" s="171">
        <v>0.1</v>
      </c>
      <c r="BE260" s="171">
        <v>0.13</v>
      </c>
      <c r="BF260" s="171">
        <v>0.16</v>
      </c>
      <c r="BG260" s="171">
        <v>0.19</v>
      </c>
      <c r="BH260" s="171">
        <v>0.2</v>
      </c>
      <c r="BI260" s="171">
        <v>0.21</v>
      </c>
      <c r="BJ260" s="171">
        <v>0.22</v>
      </c>
      <c r="BK260" s="171">
        <v>0.22</v>
      </c>
      <c r="BL260" s="171">
        <v>0.21</v>
      </c>
      <c r="BM260" s="171">
        <v>0.18</v>
      </c>
      <c r="BN260" s="171">
        <v>0.16</v>
      </c>
      <c r="BO260" s="171">
        <v>0.13</v>
      </c>
      <c r="BP260" s="171">
        <v>0.11</v>
      </c>
      <c r="BQ260" s="171">
        <v>0.06</v>
      </c>
      <c r="BR260" s="171">
        <v>0.03</v>
      </c>
      <c r="BS260" s="173">
        <v>0</v>
      </c>
      <c r="BT260" s="171">
        <v>0</v>
      </c>
      <c r="BU260" s="171">
        <v>0</v>
      </c>
      <c r="BV260" s="171">
        <v>0</v>
      </c>
      <c r="BW260" s="172">
        <v>0</v>
      </c>
    </row>
    <row r="261" spans="53:75" x14ac:dyDescent="0.2">
      <c r="BA261" s="174">
        <v>90</v>
      </c>
      <c r="BB261" s="159">
        <v>0.05</v>
      </c>
      <c r="BC261" s="159">
        <v>7.0000000000000007E-2</v>
      </c>
      <c r="BD261" s="159">
        <v>0.11</v>
      </c>
      <c r="BE261" s="159">
        <v>0.14000000000000001</v>
      </c>
      <c r="BF261" s="159">
        <v>0.17</v>
      </c>
      <c r="BG261" s="159">
        <v>0.2</v>
      </c>
      <c r="BH261" s="159">
        <v>0.22</v>
      </c>
      <c r="BI261" s="159">
        <v>0.25</v>
      </c>
      <c r="BJ261" s="159">
        <v>0.26</v>
      </c>
      <c r="BK261" s="159">
        <v>0.26</v>
      </c>
      <c r="BL261" s="159">
        <v>0.25</v>
      </c>
      <c r="BM261" s="159">
        <v>0.22</v>
      </c>
      <c r="BN261" s="159">
        <v>0.19</v>
      </c>
      <c r="BO261" s="159">
        <v>0.16</v>
      </c>
      <c r="BP261" s="159">
        <v>0.13</v>
      </c>
      <c r="BQ261" s="159">
        <v>0.08</v>
      </c>
      <c r="BR261" s="159">
        <v>0.05</v>
      </c>
      <c r="BS261" s="176">
        <v>0</v>
      </c>
      <c r="BT261" s="159">
        <v>0</v>
      </c>
      <c r="BU261" s="159">
        <v>0</v>
      </c>
      <c r="BV261" s="159">
        <v>0</v>
      </c>
      <c r="BW261" s="175">
        <v>0</v>
      </c>
    </row>
    <row r="262" spans="53:75" x14ac:dyDescent="0.2">
      <c r="BA262" s="118"/>
      <c r="BB262" s="118"/>
      <c r="BD262" s="118"/>
      <c r="BE262" s="227" t="s">
        <v>32</v>
      </c>
      <c r="BF262" s="227"/>
      <c r="BG262" s="227"/>
      <c r="BI262" s="227" t="s">
        <v>32</v>
      </c>
      <c r="BJ262" s="182" t="s">
        <v>32</v>
      </c>
      <c r="BK262" s="118"/>
      <c r="BM262" s="227" t="s">
        <v>32</v>
      </c>
      <c r="BN262" s="118"/>
      <c r="BO262" s="227"/>
      <c r="BP262" s="227" t="s">
        <v>32</v>
      </c>
      <c r="BQ262" s="118"/>
      <c r="BR262" s="227"/>
      <c r="BS262" s="118"/>
      <c r="BT262" s="118"/>
      <c r="BU262" s="118"/>
      <c r="BV262" s="118"/>
      <c r="BW262" s="118"/>
    </row>
    <row r="263" spans="53:75" ht="14.25" x14ac:dyDescent="0.2">
      <c r="BA263" s="118" t="s">
        <v>12</v>
      </c>
      <c r="BB263" s="118"/>
      <c r="BD263" s="118"/>
      <c r="BE263" s="227" t="s">
        <v>198</v>
      </c>
      <c r="BF263" s="227"/>
      <c r="BG263" s="227"/>
      <c r="BI263" s="227" t="s">
        <v>199</v>
      </c>
      <c r="BJ263" s="252" t="s">
        <v>200</v>
      </c>
      <c r="BK263" s="252"/>
      <c r="BM263" s="227" t="s">
        <v>201</v>
      </c>
      <c r="BN263" s="118"/>
      <c r="BO263" s="227"/>
      <c r="BP263" s="227" t="s">
        <v>199</v>
      </c>
      <c r="BQ263" s="118"/>
      <c r="BR263" s="227"/>
      <c r="BS263" s="118"/>
      <c r="BT263" s="118"/>
      <c r="BU263" s="118"/>
      <c r="BV263" s="118"/>
      <c r="BW263" s="118"/>
    </row>
    <row r="264" spans="53:75" x14ac:dyDescent="0.2">
      <c r="BA264" s="118" t="s">
        <v>202</v>
      </c>
      <c r="BB264" s="118"/>
      <c r="BD264" s="118"/>
      <c r="BE264" s="227" t="s">
        <v>203</v>
      </c>
      <c r="BF264" s="227"/>
      <c r="BG264" s="227"/>
      <c r="BI264" s="227" t="s">
        <v>204</v>
      </c>
      <c r="BJ264" s="252" t="s">
        <v>204</v>
      </c>
      <c r="BK264" s="252"/>
      <c r="BM264" s="227" t="s">
        <v>205</v>
      </c>
      <c r="BN264" s="118"/>
      <c r="BO264" s="227"/>
      <c r="BP264" s="227" t="s">
        <v>206</v>
      </c>
      <c r="BQ264" s="118"/>
      <c r="BR264" s="227"/>
      <c r="BS264" s="118"/>
      <c r="BT264" s="118"/>
      <c r="BU264" s="118"/>
      <c r="BV264" s="118"/>
      <c r="BW264" s="118"/>
    </row>
    <row r="265" spans="53:75" x14ac:dyDescent="0.2">
      <c r="BA265" s="118"/>
      <c r="BB265" s="118"/>
      <c r="BD265" s="118"/>
      <c r="BE265" s="227"/>
      <c r="BF265" s="227"/>
      <c r="BG265" s="227"/>
      <c r="BI265" s="227"/>
      <c r="BJ265" s="227"/>
      <c r="BK265" s="227"/>
      <c r="BM265" s="227"/>
      <c r="BN265" s="118"/>
      <c r="BO265" s="227"/>
      <c r="BP265" s="227"/>
      <c r="BQ265" s="118"/>
      <c r="BR265" s="227"/>
      <c r="BS265" s="118"/>
      <c r="BT265" s="118"/>
      <c r="BU265" s="118"/>
      <c r="BV265" s="118"/>
      <c r="BW265" s="118"/>
    </row>
    <row r="266" spans="53:75" x14ac:dyDescent="0.2">
      <c r="BA266" s="31" t="str">
        <f ca="1">HYPERLINK("#"&amp;MID(CELL("filename",AG254),FIND("]",CELL("filename",AG254))+1,256)&amp;"!"&amp;ADDRESS(ROW($B$8),COLUMN($B$8),1,TRUE),"Return to Cell B8")</f>
        <v>Return to Cell B8</v>
      </c>
      <c r="BB266" s="118"/>
      <c r="BC266" s="223"/>
      <c r="BD266" s="118"/>
      <c r="BE266" s="223"/>
      <c r="BF266" s="118"/>
      <c r="BG266" s="223"/>
      <c r="BH266" s="223"/>
      <c r="BI266" s="118"/>
      <c r="BJ266" s="223"/>
      <c r="BK266" s="118"/>
      <c r="BL266" s="223"/>
      <c r="BM266" s="223"/>
      <c r="BN266" s="118"/>
      <c r="BO266" s="223"/>
      <c r="BP266" s="223"/>
      <c r="BQ266" s="118"/>
      <c r="BR266" s="118"/>
      <c r="BS266" s="118"/>
      <c r="BT266" s="118"/>
      <c r="BU266" s="118"/>
      <c r="BV266" s="118"/>
      <c r="BW266" s="118"/>
    </row>
    <row r="267" spans="53:75" x14ac:dyDescent="0.2">
      <c r="BA267" s="31"/>
      <c r="BB267" s="118"/>
      <c r="BC267" s="227"/>
      <c r="BD267" s="118"/>
      <c r="BE267" s="227"/>
      <c r="BF267" s="118"/>
      <c r="BG267" s="227"/>
      <c r="BH267" s="227"/>
      <c r="BI267" s="118"/>
      <c r="BJ267" s="227"/>
      <c r="BK267" s="118"/>
      <c r="BL267" s="227"/>
      <c r="BM267" s="227"/>
      <c r="BN267" s="118"/>
      <c r="BO267" s="227"/>
      <c r="BP267" s="227"/>
      <c r="BQ267" s="118"/>
      <c r="BR267" s="118"/>
      <c r="BS267" s="118"/>
      <c r="BT267" s="118"/>
      <c r="BU267" s="118"/>
      <c r="BV267" s="118"/>
      <c r="BW267" s="118"/>
    </row>
    <row r="268" spans="53:75" x14ac:dyDescent="0.2">
      <c r="BA268" s="118" t="s">
        <v>207</v>
      </c>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row>
    <row r="269" spans="53:75" x14ac:dyDescent="0.2">
      <c r="BA269" s="221" t="s">
        <v>29</v>
      </c>
      <c r="BB269" s="253" t="s">
        <v>30</v>
      </c>
      <c r="BC269" s="253"/>
      <c r="BD269" s="253"/>
      <c r="BE269" s="253"/>
      <c r="BF269" s="253"/>
      <c r="BG269" s="253"/>
      <c r="BH269" s="253"/>
      <c r="BI269" s="253"/>
      <c r="BJ269" s="253"/>
      <c r="BK269" s="253"/>
      <c r="BL269" s="253"/>
      <c r="BM269" s="253"/>
      <c r="BN269" s="253"/>
      <c r="BO269" s="253"/>
      <c r="BP269" s="253"/>
      <c r="BQ269" s="253"/>
      <c r="BR269" s="253"/>
      <c r="BS269" s="253"/>
      <c r="BT269" s="253"/>
      <c r="BU269" s="253"/>
      <c r="BV269" s="253"/>
      <c r="BW269" s="261"/>
    </row>
    <row r="270" spans="53:75" ht="14.25" x14ac:dyDescent="0.2">
      <c r="BA270" s="170" t="s">
        <v>112</v>
      </c>
      <c r="BB270" s="262" t="s">
        <v>82</v>
      </c>
      <c r="BC270" s="253"/>
      <c r="BD270" s="253"/>
      <c r="BE270" s="253"/>
      <c r="BF270" s="253"/>
      <c r="BG270" s="253"/>
      <c r="BH270" s="253"/>
      <c r="BI270" s="253"/>
      <c r="BJ270" s="253"/>
      <c r="BK270" s="253"/>
      <c r="BL270" s="253"/>
      <c r="BM270" s="253"/>
      <c r="BN270" s="253"/>
      <c r="BO270" s="253"/>
      <c r="BP270" s="262" t="s">
        <v>83</v>
      </c>
      <c r="BQ270" s="253"/>
      <c r="BR270" s="253"/>
      <c r="BS270" s="253"/>
      <c r="BT270" s="253"/>
      <c r="BU270" s="253"/>
      <c r="BV270" s="253"/>
      <c r="BW270" s="261"/>
    </row>
    <row r="271" spans="53:75" x14ac:dyDescent="0.2">
      <c r="BA271" s="174"/>
      <c r="BB271" s="228">
        <v>1</v>
      </c>
      <c r="BC271" s="228">
        <v>2</v>
      </c>
      <c r="BD271" s="228">
        <v>3</v>
      </c>
      <c r="BE271" s="228">
        <v>4</v>
      </c>
      <c r="BF271" s="228">
        <v>5</v>
      </c>
      <c r="BG271" s="228">
        <v>6</v>
      </c>
      <c r="BH271" s="228">
        <v>7</v>
      </c>
      <c r="BI271" s="228">
        <v>8</v>
      </c>
      <c r="BJ271" s="228">
        <v>9</v>
      </c>
      <c r="BK271" s="228">
        <v>10</v>
      </c>
      <c r="BL271" s="228">
        <v>11</v>
      </c>
      <c r="BM271" s="228">
        <v>12</v>
      </c>
      <c r="BN271" s="228">
        <v>13</v>
      </c>
      <c r="BO271" s="228">
        <v>14</v>
      </c>
      <c r="BP271" s="169">
        <v>15</v>
      </c>
      <c r="BQ271" s="228">
        <v>16</v>
      </c>
      <c r="BR271" s="228">
        <v>17</v>
      </c>
      <c r="BS271" s="228">
        <v>18</v>
      </c>
      <c r="BT271" s="228">
        <v>19</v>
      </c>
      <c r="BU271" s="228">
        <v>20</v>
      </c>
      <c r="BV271" s="228">
        <v>21</v>
      </c>
      <c r="BW271" s="230">
        <v>22</v>
      </c>
    </row>
    <row r="272" spans="53:75" x14ac:dyDescent="0.2">
      <c r="BA272" s="170">
        <v>0</v>
      </c>
      <c r="BB272" s="171">
        <v>0</v>
      </c>
      <c r="BC272" s="171">
        <v>0</v>
      </c>
      <c r="BD272" s="171">
        <v>0</v>
      </c>
      <c r="BE272" s="171">
        <v>0</v>
      </c>
      <c r="BF272" s="171">
        <v>0</v>
      </c>
      <c r="BG272" s="171">
        <v>0</v>
      </c>
      <c r="BH272" s="171">
        <v>0</v>
      </c>
      <c r="BI272" s="171">
        <v>0</v>
      </c>
      <c r="BJ272" s="171">
        <v>0</v>
      </c>
      <c r="BK272" s="171">
        <v>0</v>
      </c>
      <c r="BL272" s="171">
        <v>0</v>
      </c>
      <c r="BM272" s="171">
        <v>0</v>
      </c>
      <c r="BN272" s="171">
        <v>0</v>
      </c>
      <c r="BO272" s="171">
        <v>0</v>
      </c>
      <c r="BP272" s="233">
        <v>0</v>
      </c>
      <c r="BQ272" s="234">
        <v>0</v>
      </c>
      <c r="BR272" s="234">
        <v>0</v>
      </c>
      <c r="BS272" s="234">
        <v>0</v>
      </c>
      <c r="BT272" s="234">
        <v>0</v>
      </c>
      <c r="BU272" s="234">
        <v>0</v>
      </c>
      <c r="BV272" s="234">
        <v>0</v>
      </c>
      <c r="BW272" s="235">
        <v>0</v>
      </c>
    </row>
    <row r="273" spans="53:75" x14ac:dyDescent="0.2">
      <c r="BA273" s="170">
        <v>50</v>
      </c>
      <c r="BB273" s="171">
        <v>0.02</v>
      </c>
      <c r="BC273" s="171">
        <v>0.03</v>
      </c>
      <c r="BD273" s="171">
        <v>0.05</v>
      </c>
      <c r="BE273" s="171">
        <v>0.06</v>
      </c>
      <c r="BF273" s="171">
        <v>7.0000000000000007E-2</v>
      </c>
      <c r="BG273" s="171">
        <v>0.08</v>
      </c>
      <c r="BH273" s="171">
        <v>0.09</v>
      </c>
      <c r="BI273" s="171">
        <v>0.09</v>
      </c>
      <c r="BJ273" s="171">
        <v>0.09</v>
      </c>
      <c r="BK273" s="171">
        <v>0.09</v>
      </c>
      <c r="BL273" s="171">
        <v>0.08</v>
      </c>
      <c r="BM273" s="171">
        <v>0.06</v>
      </c>
      <c r="BN273" s="171">
        <v>0.04</v>
      </c>
      <c r="BO273" s="171">
        <v>0.02</v>
      </c>
      <c r="BP273" s="173">
        <v>0</v>
      </c>
      <c r="BQ273" s="171">
        <v>0</v>
      </c>
      <c r="BR273" s="171">
        <v>0</v>
      </c>
      <c r="BS273" s="171">
        <v>0</v>
      </c>
      <c r="BT273" s="171">
        <v>0</v>
      </c>
      <c r="BU273" s="171">
        <v>0</v>
      </c>
      <c r="BV273" s="171">
        <v>0</v>
      </c>
      <c r="BW273" s="172">
        <v>0</v>
      </c>
    </row>
    <row r="274" spans="53:75" x14ac:dyDescent="0.2">
      <c r="BA274" s="170">
        <v>60</v>
      </c>
      <c r="BB274" s="171">
        <v>0.04</v>
      </c>
      <c r="BC274" s="171">
        <v>0.04</v>
      </c>
      <c r="BD274" s="171">
        <v>7.0000000000000007E-2</v>
      </c>
      <c r="BE274" s="171">
        <v>0.08</v>
      </c>
      <c r="BF274" s="171">
        <v>0.11</v>
      </c>
      <c r="BG274" s="171">
        <v>0.12</v>
      </c>
      <c r="BH274" s="171">
        <v>0.13</v>
      </c>
      <c r="BI274" s="171">
        <v>0.14000000000000001</v>
      </c>
      <c r="BJ274" s="171">
        <v>0.14000000000000001</v>
      </c>
      <c r="BK274" s="171">
        <v>0.13</v>
      </c>
      <c r="BL274" s="171">
        <v>0.12</v>
      </c>
      <c r="BM274" s="171">
        <v>0.09</v>
      </c>
      <c r="BN274" s="171">
        <v>0.06</v>
      </c>
      <c r="BO274" s="171">
        <v>0.03</v>
      </c>
      <c r="BP274" s="173">
        <v>0</v>
      </c>
      <c r="BQ274" s="171">
        <v>0</v>
      </c>
      <c r="BR274" s="171">
        <v>0</v>
      </c>
      <c r="BS274" s="171">
        <v>0</v>
      </c>
      <c r="BT274" s="171">
        <v>0</v>
      </c>
      <c r="BU274" s="171">
        <v>0</v>
      </c>
      <c r="BV274" s="171">
        <v>0</v>
      </c>
      <c r="BW274" s="172">
        <v>0</v>
      </c>
    </row>
    <row r="275" spans="53:75" x14ac:dyDescent="0.2">
      <c r="BA275" s="170">
        <v>70</v>
      </c>
      <c r="BB275" s="171">
        <v>0.05</v>
      </c>
      <c r="BC275" s="171">
        <v>0.06</v>
      </c>
      <c r="BD275" s="171">
        <v>0.09</v>
      </c>
      <c r="BE275" s="171">
        <v>0.11</v>
      </c>
      <c r="BF275" s="171">
        <v>0.14000000000000001</v>
      </c>
      <c r="BG275" s="171">
        <v>0.16</v>
      </c>
      <c r="BH275" s="171">
        <v>0.17</v>
      </c>
      <c r="BI275" s="171">
        <v>0.19</v>
      </c>
      <c r="BJ275" s="171">
        <v>0.19</v>
      </c>
      <c r="BK275" s="171">
        <v>0.17</v>
      </c>
      <c r="BL275" s="171">
        <v>0.15</v>
      </c>
      <c r="BM275" s="171">
        <v>0.11</v>
      </c>
      <c r="BN275" s="171">
        <v>7.0000000000000007E-2</v>
      </c>
      <c r="BO275" s="171">
        <v>0.04</v>
      </c>
      <c r="BP275" s="173">
        <v>0</v>
      </c>
      <c r="BQ275" s="171">
        <v>0</v>
      </c>
      <c r="BR275" s="171">
        <v>0</v>
      </c>
      <c r="BS275" s="171">
        <v>0</v>
      </c>
      <c r="BT275" s="171">
        <v>0</v>
      </c>
      <c r="BU275" s="171">
        <v>0</v>
      </c>
      <c r="BV275" s="171">
        <v>0</v>
      </c>
      <c r="BW275" s="172">
        <v>0</v>
      </c>
    </row>
    <row r="276" spans="53:75" x14ac:dyDescent="0.2">
      <c r="BA276" s="170">
        <v>80</v>
      </c>
      <c r="BB276" s="171">
        <v>0.06</v>
      </c>
      <c r="BC276" s="171">
        <v>7.0000000000000007E-2</v>
      </c>
      <c r="BD276" s="171">
        <v>0.11</v>
      </c>
      <c r="BE276" s="171">
        <v>0.13</v>
      </c>
      <c r="BF276" s="171">
        <v>0.18</v>
      </c>
      <c r="BG276" s="171">
        <v>0.2</v>
      </c>
      <c r="BH276" s="171">
        <v>0.22</v>
      </c>
      <c r="BI276" s="171">
        <v>0.23</v>
      </c>
      <c r="BJ276" s="171">
        <v>0.23</v>
      </c>
      <c r="BK276" s="171">
        <v>0.22</v>
      </c>
      <c r="BL276" s="171">
        <v>0.19</v>
      </c>
      <c r="BM276" s="171">
        <v>0.14000000000000001</v>
      </c>
      <c r="BN276" s="171">
        <v>0.09</v>
      </c>
      <c r="BO276" s="171">
        <v>0.04</v>
      </c>
      <c r="BP276" s="173">
        <v>0</v>
      </c>
      <c r="BQ276" s="171">
        <v>0</v>
      </c>
      <c r="BR276" s="171">
        <v>0</v>
      </c>
      <c r="BS276" s="171">
        <v>0</v>
      </c>
      <c r="BT276" s="171">
        <v>0</v>
      </c>
      <c r="BU276" s="171">
        <v>0</v>
      </c>
      <c r="BV276" s="171">
        <v>0</v>
      </c>
      <c r="BW276" s="172">
        <v>0</v>
      </c>
    </row>
    <row r="277" spans="53:75" x14ac:dyDescent="0.2">
      <c r="BA277" s="174">
        <v>90</v>
      </c>
      <c r="BB277" s="159">
        <v>7.0000000000000007E-2</v>
      </c>
      <c r="BC277" s="159">
        <v>0.09</v>
      </c>
      <c r="BD277" s="159">
        <v>0.13</v>
      </c>
      <c r="BE277" s="159">
        <v>0.16</v>
      </c>
      <c r="BF277" s="159">
        <v>0.21</v>
      </c>
      <c r="BG277" s="159">
        <v>0.24</v>
      </c>
      <c r="BH277" s="159">
        <v>0.25</v>
      </c>
      <c r="BI277" s="159">
        <v>0.26</v>
      </c>
      <c r="BJ277" s="159">
        <v>0.26</v>
      </c>
      <c r="BK277" s="159">
        <v>0.25</v>
      </c>
      <c r="BL277" s="159">
        <v>0.23</v>
      </c>
      <c r="BM277" s="159">
        <v>0.17</v>
      </c>
      <c r="BN277" s="159">
        <v>0.11</v>
      </c>
      <c r="BO277" s="159">
        <v>0.05</v>
      </c>
      <c r="BP277" s="176">
        <v>0</v>
      </c>
      <c r="BQ277" s="159">
        <v>0</v>
      </c>
      <c r="BR277" s="159">
        <v>0</v>
      </c>
      <c r="BS277" s="159">
        <v>0</v>
      </c>
      <c r="BT277" s="159">
        <v>0</v>
      </c>
      <c r="BU277" s="159">
        <v>0</v>
      </c>
      <c r="BV277" s="159">
        <v>0</v>
      </c>
      <c r="BW277" s="175">
        <v>0</v>
      </c>
    </row>
    <row r="278" spans="53:75" x14ac:dyDescent="0.2">
      <c r="BA278" s="118"/>
      <c r="BB278" s="118"/>
      <c r="BC278" s="227"/>
      <c r="BD278" s="118"/>
      <c r="BE278" s="227" t="s">
        <v>32</v>
      </c>
      <c r="BF278" s="227"/>
      <c r="BG278" s="227" t="s">
        <v>32</v>
      </c>
      <c r="BI278" s="227"/>
      <c r="BJ278" s="227" t="s">
        <v>32</v>
      </c>
      <c r="BK278" s="118"/>
      <c r="BM278" s="227" t="s">
        <v>32</v>
      </c>
      <c r="BN278" s="118"/>
      <c r="BO278" s="227"/>
      <c r="BP278" s="227"/>
      <c r="BQ278" s="118"/>
      <c r="BR278" s="227"/>
      <c r="BS278" s="118"/>
      <c r="BT278" s="118"/>
      <c r="BU278" s="118"/>
      <c r="BV278" s="118"/>
      <c r="BW278" s="118"/>
    </row>
    <row r="279" spans="53:75" ht="14.25" x14ac:dyDescent="0.2">
      <c r="BA279" s="118" t="s">
        <v>208</v>
      </c>
      <c r="BB279" s="118"/>
      <c r="BC279" s="227"/>
      <c r="BD279" s="118"/>
      <c r="BE279" s="227" t="s">
        <v>209</v>
      </c>
      <c r="BF279" s="227"/>
      <c r="BG279" s="227" t="s">
        <v>199</v>
      </c>
      <c r="BI279" s="227"/>
      <c r="BJ279" s="227" t="s">
        <v>210</v>
      </c>
      <c r="BK279" s="118"/>
      <c r="BM279" s="227" t="s">
        <v>211</v>
      </c>
      <c r="BN279" s="118"/>
      <c r="BO279" s="227"/>
      <c r="BP279" s="227"/>
      <c r="BQ279" s="118"/>
      <c r="BR279" s="227"/>
      <c r="BS279" s="118"/>
      <c r="BT279" s="118"/>
      <c r="BU279" s="118"/>
      <c r="BV279" s="118"/>
      <c r="BW279" s="118"/>
    </row>
    <row r="280" spans="53:75" x14ac:dyDescent="0.2">
      <c r="BA280" s="118" t="s">
        <v>202</v>
      </c>
      <c r="BB280" s="118"/>
      <c r="BC280" s="227"/>
      <c r="BD280" s="118"/>
      <c r="BE280" s="227" t="s">
        <v>203</v>
      </c>
      <c r="BF280" s="227"/>
      <c r="BG280" s="227" t="s">
        <v>204</v>
      </c>
      <c r="BI280" s="227"/>
      <c r="BJ280" s="227" t="s">
        <v>212</v>
      </c>
      <c r="BK280" s="118"/>
      <c r="BM280" s="227" t="s">
        <v>213</v>
      </c>
      <c r="BN280" s="118"/>
      <c r="BO280" s="227"/>
      <c r="BP280" s="227"/>
      <c r="BQ280" s="118"/>
      <c r="BR280" s="227"/>
      <c r="BS280" s="118"/>
      <c r="BT280" s="118"/>
      <c r="BU280" s="118"/>
      <c r="BV280" s="118"/>
      <c r="BW280" s="118"/>
    </row>
    <row r="281" spans="53:75" x14ac:dyDescent="0.2">
      <c r="BA281" s="118"/>
      <c r="BB281" s="118"/>
      <c r="BC281" s="118"/>
      <c r="BD281" s="118"/>
      <c r="BE281" s="118"/>
      <c r="BF281" s="118"/>
      <c r="BG281" s="118"/>
      <c r="BH281" s="118"/>
      <c r="BI281" s="118"/>
      <c r="BJ281" s="223"/>
      <c r="BK281" s="118"/>
      <c r="BL281" s="118"/>
      <c r="BM281" s="118"/>
      <c r="BN281" s="118"/>
      <c r="BO281" s="118"/>
      <c r="BP281" s="223"/>
      <c r="BQ281" s="118"/>
      <c r="BR281" s="118"/>
      <c r="BS281" s="118"/>
      <c r="BT281" s="118"/>
      <c r="BU281" s="118"/>
      <c r="BV281" s="118"/>
      <c r="BW281" s="118"/>
    </row>
    <row r="282" spans="53:75" x14ac:dyDescent="0.2">
      <c r="BA282" s="31" t="str">
        <f ca="1">HYPERLINK("#"&amp;MID(CELL("filename",AG270),FIND("]",CELL("filename",AG270))+1,256)&amp;"!"&amp;ADDRESS(ROW($B$8),COLUMN($B$8),1,TRUE),"Return to Cell B8")</f>
        <v>Return to Cell B8</v>
      </c>
      <c r="BB282" s="118"/>
      <c r="BC282" s="118"/>
      <c r="BD282" s="118"/>
      <c r="BE282" s="118"/>
      <c r="BF282" s="118"/>
      <c r="BG282" s="118"/>
      <c r="BH282" s="118"/>
      <c r="BI282" s="118"/>
      <c r="BJ282" s="223"/>
      <c r="BK282" s="118"/>
      <c r="BL282" s="118"/>
      <c r="BM282" s="118"/>
      <c r="BN282" s="118"/>
      <c r="BO282" s="118"/>
      <c r="BP282" s="223"/>
      <c r="BQ282" s="118"/>
      <c r="BR282" s="118"/>
      <c r="BS282" s="118"/>
      <c r="BT282" s="118"/>
      <c r="BU282" s="118"/>
      <c r="BV282" s="118"/>
      <c r="BW282" s="118"/>
    </row>
    <row r="284" spans="53:75" x14ac:dyDescent="0.2">
      <c r="BA284" s="118" t="s">
        <v>214</v>
      </c>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row>
    <row r="285" spans="53:75" x14ac:dyDescent="0.2">
      <c r="BA285" s="221" t="s">
        <v>29</v>
      </c>
      <c r="BB285" s="253" t="s">
        <v>30</v>
      </c>
      <c r="BC285" s="253"/>
      <c r="BD285" s="253"/>
      <c r="BE285" s="253"/>
      <c r="BF285" s="253"/>
      <c r="BG285" s="253"/>
      <c r="BH285" s="253"/>
      <c r="BI285" s="253"/>
      <c r="BJ285" s="253"/>
      <c r="BK285" s="253"/>
      <c r="BL285" s="253"/>
      <c r="BM285" s="253"/>
      <c r="BN285" s="253"/>
      <c r="BO285" s="253"/>
      <c r="BP285" s="253"/>
      <c r="BQ285" s="253"/>
      <c r="BR285" s="253"/>
      <c r="BS285" s="253"/>
      <c r="BT285" s="253"/>
      <c r="BU285" s="253"/>
      <c r="BV285" s="253"/>
      <c r="BW285" s="261"/>
    </row>
    <row r="286" spans="53:75" ht="14.25" x14ac:dyDescent="0.2">
      <c r="BA286" s="170" t="s">
        <v>112</v>
      </c>
      <c r="BB286" s="254" t="s">
        <v>82</v>
      </c>
      <c r="BC286" s="254"/>
      <c r="BD286" s="254"/>
      <c r="BE286" s="254"/>
      <c r="BF286" s="254"/>
      <c r="BG286" s="254"/>
      <c r="BH286" s="254"/>
      <c r="BI286" s="254"/>
      <c r="BJ286" s="254"/>
      <c r="BK286" s="254"/>
      <c r="BL286" s="254"/>
      <c r="BM286" s="254"/>
      <c r="BN286" s="254"/>
      <c r="BO286" s="254"/>
      <c r="BP286" s="254"/>
      <c r="BQ286" s="254"/>
      <c r="BR286" s="263"/>
      <c r="BS286" s="264" t="s">
        <v>83</v>
      </c>
      <c r="BT286" s="253"/>
      <c r="BU286" s="253"/>
      <c r="BV286" s="253"/>
      <c r="BW286" s="261"/>
    </row>
    <row r="287" spans="53:75" x14ac:dyDescent="0.2">
      <c r="BA287" s="174"/>
      <c r="BB287" s="228">
        <v>1</v>
      </c>
      <c r="BC287" s="228">
        <v>2</v>
      </c>
      <c r="BD287" s="228">
        <v>3</v>
      </c>
      <c r="BE287" s="228">
        <v>4</v>
      </c>
      <c r="BF287" s="228">
        <v>5</v>
      </c>
      <c r="BG287" s="228">
        <v>6</v>
      </c>
      <c r="BH287" s="228">
        <v>7</v>
      </c>
      <c r="BI287" s="228">
        <v>8</v>
      </c>
      <c r="BJ287" s="228">
        <v>9</v>
      </c>
      <c r="BK287" s="228">
        <v>10</v>
      </c>
      <c r="BL287" s="228">
        <v>11</v>
      </c>
      <c r="BM287" s="228">
        <v>12</v>
      </c>
      <c r="BN287" s="228">
        <v>13</v>
      </c>
      <c r="BO287" s="228">
        <v>14</v>
      </c>
      <c r="BP287" s="228">
        <v>15</v>
      </c>
      <c r="BQ287" s="228">
        <v>16</v>
      </c>
      <c r="BR287" s="228">
        <v>17</v>
      </c>
      <c r="BS287" s="169">
        <v>18</v>
      </c>
      <c r="BT287" s="228">
        <v>19</v>
      </c>
      <c r="BU287" s="228">
        <v>20</v>
      </c>
      <c r="BV287" s="228">
        <v>21</v>
      </c>
      <c r="BW287" s="230">
        <v>22</v>
      </c>
    </row>
    <row r="288" spans="53:75" x14ac:dyDescent="0.2">
      <c r="BA288" s="170">
        <v>0</v>
      </c>
      <c r="BB288" s="171">
        <v>0</v>
      </c>
      <c r="BC288" s="171">
        <v>0</v>
      </c>
      <c r="BD288" s="171">
        <v>0</v>
      </c>
      <c r="BE288" s="171">
        <v>0</v>
      </c>
      <c r="BF288" s="171">
        <v>0</v>
      </c>
      <c r="BG288" s="171">
        <v>0</v>
      </c>
      <c r="BH288" s="171">
        <v>0</v>
      </c>
      <c r="BI288" s="171">
        <v>0</v>
      </c>
      <c r="BJ288" s="171">
        <v>0</v>
      </c>
      <c r="BK288" s="171">
        <v>0</v>
      </c>
      <c r="BL288" s="171">
        <v>0</v>
      </c>
      <c r="BM288" s="171">
        <v>0</v>
      </c>
      <c r="BN288" s="171">
        <v>0</v>
      </c>
      <c r="BO288" s="171">
        <v>0</v>
      </c>
      <c r="BP288" s="171">
        <v>0</v>
      </c>
      <c r="BQ288" s="171">
        <v>0</v>
      </c>
      <c r="BR288" s="171">
        <v>0</v>
      </c>
      <c r="BS288" s="173">
        <v>0</v>
      </c>
      <c r="BT288" s="171">
        <v>0</v>
      </c>
      <c r="BU288" s="171">
        <v>0</v>
      </c>
      <c r="BV288" s="171">
        <v>0</v>
      </c>
      <c r="BW288" s="172">
        <v>0</v>
      </c>
    </row>
    <row r="289" spans="53:75" x14ac:dyDescent="0.2">
      <c r="BA289" s="170">
        <v>50</v>
      </c>
      <c r="BB289" s="171">
        <v>0.02</v>
      </c>
      <c r="BC289" s="171">
        <v>0.03</v>
      </c>
      <c r="BD289" s="171">
        <v>0.04</v>
      </c>
      <c r="BE289" s="171">
        <v>0.06</v>
      </c>
      <c r="BF289" s="171">
        <v>7.0000000000000007E-2</v>
      </c>
      <c r="BG289" s="171">
        <v>0.08</v>
      </c>
      <c r="BH289" s="171">
        <v>0.08</v>
      </c>
      <c r="BI289" s="171">
        <v>0.09</v>
      </c>
      <c r="BJ289" s="171">
        <v>0.09</v>
      </c>
      <c r="BK289" s="171">
        <v>0.09</v>
      </c>
      <c r="BL289" s="171">
        <v>0.09</v>
      </c>
      <c r="BM289" s="171">
        <v>7.0000000000000007E-2</v>
      </c>
      <c r="BN289" s="171">
        <v>7.0000000000000007E-2</v>
      </c>
      <c r="BO289" s="171">
        <v>0.06</v>
      </c>
      <c r="BP289" s="171">
        <v>0.05</v>
      </c>
      <c r="BQ289" s="171">
        <v>0.04</v>
      </c>
      <c r="BR289" s="171">
        <v>0.04</v>
      </c>
      <c r="BS289" s="173">
        <v>0</v>
      </c>
      <c r="BT289" s="171">
        <v>0</v>
      </c>
      <c r="BU289" s="171">
        <v>0</v>
      </c>
      <c r="BV289" s="171">
        <v>0</v>
      </c>
      <c r="BW289" s="172">
        <v>0</v>
      </c>
    </row>
    <row r="290" spans="53:75" x14ac:dyDescent="0.2">
      <c r="BA290" s="170">
        <v>60</v>
      </c>
      <c r="BB290" s="171">
        <v>0.03</v>
      </c>
      <c r="BC290" s="171">
        <v>0.05</v>
      </c>
      <c r="BD290" s="171">
        <v>0.06</v>
      </c>
      <c r="BE290" s="171">
        <v>0.08</v>
      </c>
      <c r="BF290" s="171">
        <v>0.1</v>
      </c>
      <c r="BG290" s="171">
        <v>0.12</v>
      </c>
      <c r="BH290" s="171">
        <v>0.12</v>
      </c>
      <c r="BI290" s="171">
        <v>0.13</v>
      </c>
      <c r="BJ290" s="171">
        <v>0.13</v>
      </c>
      <c r="BK290" s="171">
        <v>0.13</v>
      </c>
      <c r="BL290" s="171">
        <v>0.13</v>
      </c>
      <c r="BM290" s="171">
        <v>0.11</v>
      </c>
      <c r="BN290" s="171">
        <v>0.1</v>
      </c>
      <c r="BO290" s="171">
        <v>0.09</v>
      </c>
      <c r="BP290" s="171">
        <v>7.0000000000000007E-2</v>
      </c>
      <c r="BQ290" s="171">
        <v>0.05</v>
      </c>
      <c r="BR290" s="171">
        <v>0.05</v>
      </c>
      <c r="BS290" s="173">
        <v>0</v>
      </c>
      <c r="BT290" s="171">
        <v>0</v>
      </c>
      <c r="BU290" s="171">
        <v>0</v>
      </c>
      <c r="BV290" s="171">
        <v>0</v>
      </c>
      <c r="BW290" s="172">
        <v>0</v>
      </c>
    </row>
    <row r="291" spans="53:75" x14ac:dyDescent="0.2">
      <c r="BA291" s="170">
        <v>70</v>
      </c>
      <c r="BB291" s="171">
        <v>0.04</v>
      </c>
      <c r="BC291" s="171">
        <v>0.06</v>
      </c>
      <c r="BD291" s="171">
        <v>0.09</v>
      </c>
      <c r="BE291" s="171">
        <v>0.11</v>
      </c>
      <c r="BF291" s="171">
        <v>0.13</v>
      </c>
      <c r="BG291" s="171">
        <v>0.16</v>
      </c>
      <c r="BH291" s="171">
        <v>0.18</v>
      </c>
      <c r="BI291" s="171">
        <v>0.18</v>
      </c>
      <c r="BJ291" s="171">
        <v>0.18</v>
      </c>
      <c r="BK291" s="171">
        <v>0.17</v>
      </c>
      <c r="BL291" s="171">
        <v>0.17</v>
      </c>
      <c r="BM291" s="171">
        <v>0.14000000000000001</v>
      </c>
      <c r="BN291" s="171">
        <v>0.13</v>
      </c>
      <c r="BO291" s="171">
        <v>0.11</v>
      </c>
      <c r="BP291" s="171">
        <v>0.09</v>
      </c>
      <c r="BQ291" s="171">
        <v>7.0000000000000007E-2</v>
      </c>
      <c r="BR291" s="171">
        <v>7.0000000000000007E-2</v>
      </c>
      <c r="BS291" s="173">
        <v>0</v>
      </c>
      <c r="BT291" s="171">
        <v>0</v>
      </c>
      <c r="BU291" s="171">
        <v>0</v>
      </c>
      <c r="BV291" s="171">
        <v>0</v>
      </c>
      <c r="BW291" s="172">
        <v>0</v>
      </c>
    </row>
    <row r="292" spans="53:75" x14ac:dyDescent="0.2">
      <c r="BA292" s="170">
        <v>80</v>
      </c>
      <c r="BB292" s="171">
        <v>0.05</v>
      </c>
      <c r="BC292" s="171">
        <v>7.0000000000000007E-2</v>
      </c>
      <c r="BD292" s="171">
        <v>0.11</v>
      </c>
      <c r="BE292" s="171">
        <v>0.14000000000000001</v>
      </c>
      <c r="BF292" s="171">
        <v>0.16</v>
      </c>
      <c r="BG292" s="171">
        <v>0.19</v>
      </c>
      <c r="BH292" s="171">
        <v>0.21</v>
      </c>
      <c r="BI292" s="171">
        <v>0.22</v>
      </c>
      <c r="BJ292" s="171">
        <v>0.22</v>
      </c>
      <c r="BK292" s="171">
        <v>0.21</v>
      </c>
      <c r="BL292" s="171">
        <v>0.21</v>
      </c>
      <c r="BM292" s="171">
        <v>0.18</v>
      </c>
      <c r="BN292" s="171">
        <v>0.16</v>
      </c>
      <c r="BO292" s="171">
        <v>0.14000000000000001</v>
      </c>
      <c r="BP292" s="171">
        <v>0.11</v>
      </c>
      <c r="BQ292" s="171">
        <v>0.09</v>
      </c>
      <c r="BR292" s="171">
        <v>0.08</v>
      </c>
      <c r="BS292" s="173">
        <v>0</v>
      </c>
      <c r="BT292" s="171">
        <v>0</v>
      </c>
      <c r="BU292" s="171">
        <v>0</v>
      </c>
      <c r="BV292" s="171">
        <v>0</v>
      </c>
      <c r="BW292" s="172">
        <v>0</v>
      </c>
    </row>
    <row r="293" spans="53:75" x14ac:dyDescent="0.2">
      <c r="BA293" s="174">
        <v>90</v>
      </c>
      <c r="BB293" s="159">
        <v>0.06</v>
      </c>
      <c r="BC293" s="159">
        <v>0.09</v>
      </c>
      <c r="BD293" s="159">
        <v>0.13</v>
      </c>
      <c r="BE293" s="159">
        <v>0.16</v>
      </c>
      <c r="BF293" s="159">
        <v>0.19</v>
      </c>
      <c r="BG293" s="159">
        <v>0.23</v>
      </c>
      <c r="BH293" s="159">
        <v>0.24</v>
      </c>
      <c r="BI293" s="159">
        <v>0.26</v>
      </c>
      <c r="BJ293" s="159">
        <v>0.26</v>
      </c>
      <c r="BK293" s="159">
        <v>0.25</v>
      </c>
      <c r="BL293" s="159">
        <v>0.25</v>
      </c>
      <c r="BM293" s="159">
        <v>0.21</v>
      </c>
      <c r="BN293" s="159">
        <v>0.19</v>
      </c>
      <c r="BO293" s="159">
        <v>0.17</v>
      </c>
      <c r="BP293" s="159">
        <v>0.13</v>
      </c>
      <c r="BQ293" s="159">
        <v>0.11</v>
      </c>
      <c r="BR293" s="159">
        <v>0.1</v>
      </c>
      <c r="BS293" s="176">
        <v>0</v>
      </c>
      <c r="BT293" s="159">
        <v>0</v>
      </c>
      <c r="BU293" s="159">
        <v>0</v>
      </c>
      <c r="BV293" s="159">
        <v>0</v>
      </c>
      <c r="BW293" s="175">
        <v>0</v>
      </c>
    </row>
    <row r="294" spans="53:75" x14ac:dyDescent="0.2">
      <c r="BA294" s="118"/>
      <c r="BB294" s="118"/>
      <c r="BD294" s="227" t="s">
        <v>32</v>
      </c>
      <c r="BE294" s="227" t="s">
        <v>32</v>
      </c>
      <c r="BG294" s="227" t="s">
        <v>32</v>
      </c>
      <c r="BI294" s="227"/>
      <c r="BJ294" s="227"/>
      <c r="BK294" s="118"/>
      <c r="BL294" s="227"/>
      <c r="BM294" s="118"/>
      <c r="BN294" s="118"/>
      <c r="BO294" s="227"/>
      <c r="BP294" s="227"/>
      <c r="BQ294" s="118"/>
      <c r="BR294" s="227"/>
      <c r="BS294" s="118"/>
      <c r="BT294" s="118"/>
      <c r="BU294" s="118"/>
      <c r="BV294" s="118"/>
      <c r="BW294" s="118"/>
    </row>
    <row r="295" spans="53:75" x14ac:dyDescent="0.2">
      <c r="BA295" s="118" t="s">
        <v>215</v>
      </c>
      <c r="BB295" s="118"/>
      <c r="BD295" s="227" t="s">
        <v>216</v>
      </c>
      <c r="BE295" s="227" t="s">
        <v>32</v>
      </c>
      <c r="BG295" s="227" t="s">
        <v>200</v>
      </c>
      <c r="BI295" s="227"/>
      <c r="BJ295" s="227"/>
      <c r="BK295" s="118"/>
      <c r="BL295" s="227"/>
      <c r="BM295" s="118"/>
      <c r="BN295" s="118"/>
      <c r="BO295" s="227"/>
      <c r="BP295" s="227"/>
      <c r="BQ295" s="118"/>
      <c r="BR295" s="227"/>
      <c r="BS295" s="118"/>
      <c r="BT295" s="118"/>
      <c r="BU295" s="118"/>
      <c r="BV295" s="118"/>
      <c r="BW295" s="118"/>
    </row>
    <row r="296" spans="53:75" x14ac:dyDescent="0.2">
      <c r="BA296" s="118" t="s">
        <v>197</v>
      </c>
      <c r="BB296" s="118"/>
      <c r="BD296" s="227"/>
      <c r="BE296" s="227" t="s">
        <v>217</v>
      </c>
      <c r="BG296" s="227" t="s">
        <v>218</v>
      </c>
      <c r="BI296" s="227"/>
      <c r="BJ296" s="227"/>
      <c r="BK296" s="118"/>
      <c r="BL296" s="227"/>
      <c r="BM296" s="118"/>
      <c r="BN296" s="118"/>
      <c r="BO296" s="227"/>
      <c r="BP296" s="227"/>
      <c r="BQ296" s="118"/>
      <c r="BR296" s="227"/>
      <c r="BS296" s="118"/>
      <c r="BT296" s="118"/>
      <c r="BU296" s="118"/>
      <c r="BV296" s="118"/>
      <c r="BW296" s="118"/>
    </row>
    <row r="297" spans="53:75" x14ac:dyDescent="0.2">
      <c r="BA297" s="118"/>
      <c r="BB297" s="118"/>
      <c r="BD297" s="227"/>
      <c r="BE297" s="227"/>
      <c r="BG297" s="227"/>
      <c r="BI297" s="227"/>
      <c r="BJ297" s="227"/>
      <c r="BK297" s="118"/>
      <c r="BL297" s="227"/>
      <c r="BM297" s="118"/>
      <c r="BN297" s="118"/>
      <c r="BO297" s="227"/>
      <c r="BP297" s="227"/>
      <c r="BQ297" s="118"/>
      <c r="BR297" s="227"/>
      <c r="BS297" s="118"/>
      <c r="BT297" s="118"/>
      <c r="BU297" s="118"/>
      <c r="BV297" s="118"/>
      <c r="BW297" s="118"/>
    </row>
    <row r="298" spans="53:75" x14ac:dyDescent="0.2">
      <c r="BA298" s="31" t="str">
        <f ca="1">HYPERLINK("#"&amp;MID(CELL("filename",AG286),FIND("]",CELL("filename",AG286))+1,256)&amp;"!"&amp;ADDRESS(ROW($B$8),COLUMN($B$8),1,TRUE),"Return to Cell B8")</f>
        <v>Return to Cell B8</v>
      </c>
      <c r="BB298" s="118"/>
      <c r="BC298" s="223"/>
      <c r="BD298" s="225"/>
      <c r="BE298" s="118"/>
      <c r="BF298" s="118"/>
      <c r="BG298" s="223"/>
      <c r="BH298" s="223"/>
      <c r="BI298" s="118"/>
      <c r="BJ298" s="223"/>
      <c r="BK298" s="118"/>
      <c r="BL298" s="223"/>
      <c r="BM298" s="118"/>
      <c r="BN298" s="118"/>
      <c r="BO298" s="223"/>
      <c r="BP298" s="223"/>
      <c r="BQ298" s="118"/>
      <c r="BR298" s="223"/>
      <c r="BS298" s="118"/>
      <c r="BT298" s="118"/>
      <c r="BU298" s="118"/>
      <c r="BV298" s="118"/>
      <c r="BW298" s="118"/>
    </row>
    <row r="299" spans="53:75" x14ac:dyDescent="0.2">
      <c r="BA299" s="31"/>
      <c r="BB299" s="118"/>
      <c r="BC299" s="227"/>
      <c r="BD299" s="118"/>
      <c r="BE299" s="227"/>
      <c r="BF299" s="118"/>
      <c r="BG299" s="227"/>
      <c r="BH299" s="227"/>
      <c r="BI299" s="118"/>
      <c r="BJ299" s="227"/>
      <c r="BK299" s="118"/>
      <c r="BL299" s="227"/>
      <c r="BM299" s="227"/>
      <c r="BN299" s="118"/>
      <c r="BO299" s="227"/>
      <c r="BP299" s="227"/>
      <c r="BQ299" s="118"/>
      <c r="BR299" s="118"/>
      <c r="BS299" s="118"/>
      <c r="BT299" s="118"/>
      <c r="BU299" s="118"/>
      <c r="BV299" s="118"/>
      <c r="BW299" s="118"/>
    </row>
    <row r="300" spans="53:75" x14ac:dyDescent="0.2">
      <c r="BA300" s="118" t="s">
        <v>219</v>
      </c>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row>
    <row r="301" spans="53:75" x14ac:dyDescent="0.2">
      <c r="BA301" s="221" t="s">
        <v>29</v>
      </c>
      <c r="BB301" s="253" t="s">
        <v>30</v>
      </c>
      <c r="BC301" s="253"/>
      <c r="BD301" s="253"/>
      <c r="BE301" s="253"/>
      <c r="BF301" s="253"/>
      <c r="BG301" s="253"/>
      <c r="BH301" s="253"/>
      <c r="BI301" s="253"/>
      <c r="BJ301" s="253"/>
      <c r="BK301" s="253"/>
      <c r="BL301" s="253"/>
      <c r="BM301" s="253"/>
      <c r="BN301" s="253"/>
      <c r="BO301" s="253"/>
      <c r="BP301" s="253"/>
      <c r="BQ301" s="253"/>
      <c r="BR301" s="253"/>
      <c r="BS301" s="253"/>
      <c r="BT301" s="253"/>
      <c r="BU301" s="253"/>
      <c r="BV301" s="253"/>
      <c r="BW301" s="261"/>
    </row>
    <row r="302" spans="53:75" ht="14.25" x14ac:dyDescent="0.2">
      <c r="BA302" s="170" t="s">
        <v>112</v>
      </c>
      <c r="BB302" s="253" t="s">
        <v>82</v>
      </c>
      <c r="BC302" s="253"/>
      <c r="BD302" s="253"/>
      <c r="BE302" s="253"/>
      <c r="BF302" s="253"/>
      <c r="BG302" s="253"/>
      <c r="BH302" s="253"/>
      <c r="BI302" s="253"/>
      <c r="BJ302" s="253"/>
      <c r="BK302" s="253"/>
      <c r="BL302" s="253"/>
      <c r="BM302" s="253"/>
      <c r="BN302" s="253"/>
      <c r="BO302" s="253"/>
      <c r="BP302" s="262" t="s">
        <v>83</v>
      </c>
      <c r="BQ302" s="253"/>
      <c r="BR302" s="253"/>
      <c r="BS302" s="253"/>
      <c r="BT302" s="253"/>
      <c r="BU302" s="253"/>
      <c r="BV302" s="253"/>
      <c r="BW302" s="261"/>
    </row>
    <row r="303" spans="53:75" x14ac:dyDescent="0.2">
      <c r="BA303" s="174"/>
      <c r="BB303" s="228">
        <v>1</v>
      </c>
      <c r="BC303" s="228">
        <v>2</v>
      </c>
      <c r="BD303" s="228">
        <v>3</v>
      </c>
      <c r="BE303" s="228">
        <v>4</v>
      </c>
      <c r="BF303" s="228">
        <v>5</v>
      </c>
      <c r="BG303" s="228">
        <v>6</v>
      </c>
      <c r="BH303" s="228">
        <v>7</v>
      </c>
      <c r="BI303" s="228">
        <v>8</v>
      </c>
      <c r="BJ303" s="228">
        <v>9</v>
      </c>
      <c r="BK303" s="228">
        <v>10</v>
      </c>
      <c r="BL303" s="228">
        <v>11</v>
      </c>
      <c r="BM303" s="228">
        <v>12</v>
      </c>
      <c r="BN303" s="228">
        <v>13</v>
      </c>
      <c r="BO303" s="228">
        <v>14</v>
      </c>
      <c r="BP303" s="169">
        <v>15</v>
      </c>
      <c r="BQ303" s="228">
        <v>16</v>
      </c>
      <c r="BR303" s="228">
        <v>17</v>
      </c>
      <c r="BS303" s="228">
        <v>18</v>
      </c>
      <c r="BT303" s="228">
        <v>19</v>
      </c>
      <c r="BU303" s="228">
        <v>20</v>
      </c>
      <c r="BV303" s="228">
        <v>21</v>
      </c>
      <c r="BW303" s="230">
        <v>22</v>
      </c>
    </row>
    <row r="304" spans="53:75" x14ac:dyDescent="0.2">
      <c r="BA304" s="170">
        <v>0</v>
      </c>
      <c r="BB304" s="171">
        <v>0</v>
      </c>
      <c r="BC304" s="171">
        <v>0</v>
      </c>
      <c r="BD304" s="171">
        <v>0</v>
      </c>
      <c r="BE304" s="171">
        <v>0</v>
      </c>
      <c r="BF304" s="171">
        <v>0</v>
      </c>
      <c r="BG304" s="171">
        <v>0</v>
      </c>
      <c r="BH304" s="171">
        <v>0</v>
      </c>
      <c r="BI304" s="171">
        <v>0</v>
      </c>
      <c r="BJ304" s="171">
        <v>0</v>
      </c>
      <c r="BK304" s="171">
        <v>0</v>
      </c>
      <c r="BL304" s="171">
        <v>0</v>
      </c>
      <c r="BM304" s="171">
        <v>0</v>
      </c>
      <c r="BN304" s="171">
        <v>0</v>
      </c>
      <c r="BO304" s="171">
        <v>0</v>
      </c>
      <c r="BP304" s="173">
        <v>0</v>
      </c>
      <c r="BQ304" s="171">
        <v>0</v>
      </c>
      <c r="BR304" s="171">
        <v>0</v>
      </c>
      <c r="BS304" s="171">
        <v>0</v>
      </c>
      <c r="BT304" s="171">
        <v>0</v>
      </c>
      <c r="BU304" s="171">
        <v>0</v>
      </c>
      <c r="BV304" s="171">
        <v>0</v>
      </c>
      <c r="BW304" s="172">
        <v>0</v>
      </c>
    </row>
    <row r="305" spans="25:75" x14ac:dyDescent="0.2">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170">
        <v>50</v>
      </c>
      <c r="BB305" s="171">
        <v>0.02</v>
      </c>
      <c r="BC305" s="171">
        <v>0.03</v>
      </c>
      <c r="BD305" s="171">
        <v>0.05</v>
      </c>
      <c r="BE305" s="171">
        <v>0.06</v>
      </c>
      <c r="BF305" s="171">
        <v>0.08</v>
      </c>
      <c r="BG305" s="171">
        <v>0.09</v>
      </c>
      <c r="BH305" s="171">
        <v>0.1</v>
      </c>
      <c r="BI305" s="171">
        <v>0.1</v>
      </c>
      <c r="BJ305" s="171">
        <v>0.09</v>
      </c>
      <c r="BK305" s="171">
        <v>0.09</v>
      </c>
      <c r="BL305" s="171">
        <v>7.0000000000000007E-2</v>
      </c>
      <c r="BM305" s="171">
        <v>0.05</v>
      </c>
      <c r="BN305" s="171">
        <v>0.03</v>
      </c>
      <c r="BO305" s="171">
        <v>0.02</v>
      </c>
      <c r="BP305" s="173">
        <v>0</v>
      </c>
      <c r="BQ305" s="171">
        <v>0</v>
      </c>
      <c r="BR305" s="171">
        <v>0</v>
      </c>
      <c r="BS305" s="171">
        <v>0</v>
      </c>
      <c r="BT305" s="171">
        <v>0</v>
      </c>
      <c r="BU305" s="171">
        <v>0</v>
      </c>
      <c r="BV305" s="171">
        <v>0</v>
      </c>
      <c r="BW305" s="172">
        <v>0</v>
      </c>
    </row>
    <row r="306" spans="25:75" x14ac:dyDescent="0.2">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170">
        <v>60</v>
      </c>
      <c r="BB306" s="171">
        <v>0.03</v>
      </c>
      <c r="BC306" s="171">
        <v>0.05</v>
      </c>
      <c r="BD306" s="171">
        <v>7.0000000000000007E-2</v>
      </c>
      <c r="BE306" s="171">
        <v>0.09</v>
      </c>
      <c r="BF306" s="171">
        <v>0.12</v>
      </c>
      <c r="BG306" s="171">
        <v>0.13</v>
      </c>
      <c r="BH306" s="171">
        <v>0.15</v>
      </c>
      <c r="BI306" s="171">
        <v>0.14000000000000001</v>
      </c>
      <c r="BJ306" s="171">
        <v>0.13</v>
      </c>
      <c r="BK306" s="171">
        <v>0.13</v>
      </c>
      <c r="BL306" s="171">
        <v>0.1</v>
      </c>
      <c r="BM306" s="171">
        <v>7.0000000000000007E-2</v>
      </c>
      <c r="BN306" s="171">
        <v>0.05</v>
      </c>
      <c r="BO306" s="171">
        <v>0.03</v>
      </c>
      <c r="BP306" s="173">
        <v>0</v>
      </c>
      <c r="BQ306" s="171">
        <v>0</v>
      </c>
      <c r="BR306" s="171">
        <v>0</v>
      </c>
      <c r="BS306" s="171">
        <v>0</v>
      </c>
      <c r="BT306" s="171">
        <v>0</v>
      </c>
      <c r="BU306" s="171">
        <v>0</v>
      </c>
      <c r="BV306" s="171">
        <v>0</v>
      </c>
      <c r="BW306" s="172">
        <v>0</v>
      </c>
    </row>
    <row r="307" spans="25:75" x14ac:dyDescent="0.2">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170">
        <v>70</v>
      </c>
      <c r="BB307" s="171">
        <v>0.04</v>
      </c>
      <c r="BC307" s="171">
        <v>7.0000000000000007E-2</v>
      </c>
      <c r="BD307" s="171">
        <v>0.1</v>
      </c>
      <c r="BE307" s="171">
        <v>0.12</v>
      </c>
      <c r="BF307" s="171">
        <v>0.17</v>
      </c>
      <c r="BG307" s="171">
        <v>0.17</v>
      </c>
      <c r="BH307" s="171">
        <v>0.19</v>
      </c>
      <c r="BI307" s="171">
        <v>0.19</v>
      </c>
      <c r="BJ307" s="171">
        <v>0.18</v>
      </c>
      <c r="BK307" s="171">
        <v>0.17</v>
      </c>
      <c r="BL307" s="171">
        <v>0.13</v>
      </c>
      <c r="BM307" s="171">
        <v>0.1</v>
      </c>
      <c r="BN307" s="171">
        <v>7.0000000000000007E-2</v>
      </c>
      <c r="BO307" s="171">
        <v>0.04</v>
      </c>
      <c r="BP307" s="173">
        <v>0</v>
      </c>
      <c r="BQ307" s="171">
        <v>0</v>
      </c>
      <c r="BR307" s="171">
        <v>0</v>
      </c>
      <c r="BS307" s="171">
        <v>0</v>
      </c>
      <c r="BT307" s="171">
        <v>0</v>
      </c>
      <c r="BU307" s="171">
        <v>0</v>
      </c>
      <c r="BV307" s="171">
        <v>0</v>
      </c>
      <c r="BW307" s="172">
        <v>0</v>
      </c>
    </row>
    <row r="308" spans="25:75" x14ac:dyDescent="0.2">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BA308" s="170">
        <v>80</v>
      </c>
      <c r="BB308" s="171">
        <v>0.05</v>
      </c>
      <c r="BC308" s="171">
        <v>0.08</v>
      </c>
      <c r="BD308" s="171">
        <v>0.12</v>
      </c>
      <c r="BE308" s="171">
        <v>0.16</v>
      </c>
      <c r="BF308" s="171">
        <v>0.2</v>
      </c>
      <c r="BG308" s="171">
        <v>0.22</v>
      </c>
      <c r="BH308" s="171">
        <v>0.24</v>
      </c>
      <c r="BI308" s="171">
        <v>0.24</v>
      </c>
      <c r="BJ308" s="171">
        <v>0.22</v>
      </c>
      <c r="BK308" s="171">
        <v>0.21</v>
      </c>
      <c r="BL308" s="171">
        <v>0.16</v>
      </c>
      <c r="BM308" s="171">
        <v>0.12</v>
      </c>
      <c r="BN308" s="171">
        <v>0.08</v>
      </c>
      <c r="BO308" s="171">
        <v>0.04</v>
      </c>
      <c r="BP308" s="173">
        <v>0</v>
      </c>
      <c r="BQ308" s="171">
        <v>0</v>
      </c>
      <c r="BR308" s="171">
        <v>0</v>
      </c>
      <c r="BS308" s="171">
        <v>0</v>
      </c>
      <c r="BT308" s="171">
        <v>0</v>
      </c>
      <c r="BU308" s="171">
        <v>0</v>
      </c>
      <c r="BV308" s="171">
        <v>0</v>
      </c>
      <c r="BW308" s="172">
        <v>0</v>
      </c>
    </row>
    <row r="309" spans="25:75" x14ac:dyDescent="0.2">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BA309" s="174">
        <v>90</v>
      </c>
      <c r="BB309" s="159">
        <v>0.06</v>
      </c>
      <c r="BC309" s="159">
        <v>0.1</v>
      </c>
      <c r="BD309" s="159">
        <v>0.15</v>
      </c>
      <c r="BE309" s="159">
        <v>0.18</v>
      </c>
      <c r="BF309" s="159">
        <v>0.24</v>
      </c>
      <c r="BG309" s="159">
        <v>0.26</v>
      </c>
      <c r="BH309" s="159">
        <v>0.28999999999999998</v>
      </c>
      <c r="BI309" s="159">
        <v>0.28000000000000003</v>
      </c>
      <c r="BJ309" s="159">
        <v>0.26</v>
      </c>
      <c r="BK309" s="159">
        <v>0.25</v>
      </c>
      <c r="BL309" s="159">
        <v>0.19</v>
      </c>
      <c r="BM309" s="159">
        <v>0.15</v>
      </c>
      <c r="BN309" s="159">
        <v>0.1</v>
      </c>
      <c r="BO309" s="159">
        <v>0.05</v>
      </c>
      <c r="BP309" s="176">
        <v>0</v>
      </c>
      <c r="BQ309" s="159">
        <v>0</v>
      </c>
      <c r="BR309" s="159">
        <v>0</v>
      </c>
      <c r="BS309" s="159">
        <v>0</v>
      </c>
      <c r="BT309" s="159">
        <v>0</v>
      </c>
      <c r="BU309" s="159">
        <v>0</v>
      </c>
      <c r="BV309" s="159">
        <v>0</v>
      </c>
      <c r="BW309" s="175">
        <v>0</v>
      </c>
    </row>
    <row r="310" spans="25:75" x14ac:dyDescent="0.2">
      <c r="BA310" s="118"/>
      <c r="BB310" s="118"/>
      <c r="BD310" s="227" t="s">
        <v>32</v>
      </c>
      <c r="BE310" s="118"/>
      <c r="BF310" s="227" t="s">
        <v>32</v>
      </c>
      <c r="BG310" s="227"/>
      <c r="BH310" s="227" t="s">
        <v>32</v>
      </c>
      <c r="BI310" s="227"/>
      <c r="BJ310" s="227" t="s">
        <v>32</v>
      </c>
      <c r="BK310" s="118"/>
      <c r="BL310" s="227" t="s">
        <v>32</v>
      </c>
      <c r="BM310" s="227" t="s">
        <v>32</v>
      </c>
      <c r="BN310" s="118"/>
      <c r="BO310" s="227"/>
      <c r="BP310" s="227"/>
      <c r="BQ310" s="118"/>
      <c r="BR310" s="227"/>
      <c r="BS310" s="118"/>
      <c r="BT310" s="118"/>
      <c r="BU310" s="118"/>
      <c r="BV310" s="118"/>
      <c r="BW310" s="118"/>
    </row>
    <row r="311" spans="25:75" x14ac:dyDescent="0.2">
      <c r="BA311" s="118" t="s">
        <v>220</v>
      </c>
      <c r="BB311" s="118"/>
      <c r="BD311" s="227" t="s">
        <v>221</v>
      </c>
      <c r="BE311" s="118"/>
      <c r="BF311" s="227" t="s">
        <v>222</v>
      </c>
      <c r="BG311" s="227"/>
      <c r="BH311" s="227" t="s">
        <v>223</v>
      </c>
      <c r="BI311" s="227"/>
      <c r="BJ311" s="227" t="s">
        <v>164</v>
      </c>
      <c r="BK311" s="118"/>
      <c r="BL311" s="227" t="s">
        <v>164</v>
      </c>
      <c r="BM311" s="227" t="s">
        <v>224</v>
      </c>
      <c r="BN311" s="118"/>
      <c r="BO311" s="227"/>
      <c r="BP311" s="227"/>
      <c r="BQ311" s="118"/>
      <c r="BR311" s="227"/>
      <c r="BS311" s="118"/>
      <c r="BT311" s="118"/>
      <c r="BU311" s="118"/>
      <c r="BV311" s="118"/>
      <c r="BW311" s="118"/>
    </row>
    <row r="312" spans="25:75" x14ac:dyDescent="0.2">
      <c r="BA312" s="118" t="s">
        <v>197</v>
      </c>
      <c r="BB312" s="118"/>
      <c r="BD312" s="227"/>
      <c r="BE312" s="118"/>
      <c r="BF312" s="227"/>
      <c r="BG312" s="227"/>
      <c r="BI312" s="227"/>
      <c r="BJ312" s="227" t="s">
        <v>225</v>
      </c>
      <c r="BK312" s="118"/>
      <c r="BL312" s="227" t="s">
        <v>226</v>
      </c>
      <c r="BM312" s="227" t="s">
        <v>226</v>
      </c>
      <c r="BN312" s="118"/>
      <c r="BO312" s="227"/>
      <c r="BP312" s="227"/>
      <c r="BQ312" s="118"/>
      <c r="BR312" s="227"/>
      <c r="BS312" s="118"/>
      <c r="BT312" s="118"/>
      <c r="BU312" s="118"/>
      <c r="BV312" s="118"/>
      <c r="BW312" s="118"/>
    </row>
    <row r="313" spans="25:75" x14ac:dyDescent="0.2">
      <c r="BA313" s="118"/>
      <c r="BB313" s="118"/>
      <c r="BC313" s="118"/>
      <c r="BD313" s="118"/>
      <c r="BE313" s="118"/>
      <c r="BF313" s="118"/>
      <c r="BG313" s="223"/>
      <c r="BH313" s="118"/>
      <c r="BI313" s="223"/>
      <c r="BJ313" s="118"/>
      <c r="BK313" s="118"/>
      <c r="BL313" s="118"/>
      <c r="BM313" s="223"/>
      <c r="BN313" s="118"/>
      <c r="BO313" s="118"/>
      <c r="BP313" s="118"/>
      <c r="BQ313" s="118"/>
      <c r="BR313" s="118"/>
      <c r="BS313" s="118"/>
      <c r="BT313" s="118"/>
      <c r="BU313" s="118"/>
      <c r="BV313" s="118"/>
      <c r="BW313" s="118"/>
    </row>
    <row r="314" spans="25:75" x14ac:dyDescent="0.2">
      <c r="BA314" s="31" t="str">
        <f ca="1">HYPERLINK("#"&amp;MID(CELL("filename",AG302),FIND("]",CELL("filename",AG302))+1,256)&amp;"!"&amp;ADDRESS(ROW($B$8),COLUMN($B$8),1,TRUE),"Return to Cell B8")</f>
        <v>Return to Cell B8</v>
      </c>
      <c r="BB314" s="118"/>
      <c r="BC314" s="118"/>
      <c r="BD314" s="118"/>
      <c r="BE314" s="118"/>
      <c r="BF314" s="118"/>
      <c r="BG314" s="223"/>
      <c r="BH314" s="118"/>
      <c r="BI314" s="223"/>
      <c r="BJ314" s="118"/>
      <c r="BK314" s="118"/>
      <c r="BL314" s="118"/>
      <c r="BM314" s="223"/>
      <c r="BN314" s="118"/>
      <c r="BO314" s="118"/>
      <c r="BP314" s="118"/>
      <c r="BQ314" s="118"/>
      <c r="BR314" s="118"/>
      <c r="BS314" s="118"/>
      <c r="BT314" s="118"/>
      <c r="BU314" s="118"/>
      <c r="BV314" s="118"/>
      <c r="BW314" s="118"/>
    </row>
    <row r="315" spans="25:75" x14ac:dyDescent="0.2">
      <c r="BA315" s="31"/>
      <c r="BB315" s="118"/>
      <c r="BC315" s="118"/>
      <c r="BD315" s="118"/>
      <c r="BE315" s="118"/>
      <c r="BF315" s="118"/>
      <c r="BG315" s="227"/>
      <c r="BH315" s="118"/>
      <c r="BI315" s="227"/>
      <c r="BJ315" s="118"/>
      <c r="BK315" s="118"/>
      <c r="BL315" s="118"/>
      <c r="BM315" s="227"/>
      <c r="BN315" s="118"/>
      <c r="BO315" s="118"/>
      <c r="BP315" s="118"/>
      <c r="BQ315" s="118"/>
      <c r="BR315" s="118"/>
      <c r="BS315" s="118"/>
      <c r="BT315" s="118"/>
      <c r="BU315" s="118"/>
      <c r="BV315" s="118"/>
      <c r="BW315" s="118"/>
    </row>
    <row r="316" spans="25:75" x14ac:dyDescent="0.2">
      <c r="BA316" s="118" t="s">
        <v>229</v>
      </c>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row>
    <row r="317" spans="25:75" x14ac:dyDescent="0.2">
      <c r="BA317" s="221" t="s">
        <v>29</v>
      </c>
      <c r="BB317" s="253" t="s">
        <v>30</v>
      </c>
      <c r="BC317" s="253"/>
      <c r="BD317" s="253"/>
      <c r="BE317" s="253"/>
      <c r="BF317" s="253"/>
      <c r="BG317" s="253"/>
      <c r="BH317" s="253"/>
      <c r="BI317" s="253"/>
      <c r="BJ317" s="253"/>
      <c r="BK317" s="253"/>
      <c r="BL317" s="253"/>
      <c r="BM317" s="253"/>
      <c r="BN317" s="253"/>
      <c r="BO317" s="253"/>
      <c r="BP317" s="253"/>
      <c r="BQ317" s="253"/>
      <c r="BR317" s="253"/>
      <c r="BS317" s="253"/>
      <c r="BT317" s="253"/>
      <c r="BU317" s="253"/>
      <c r="BV317" s="253"/>
      <c r="BW317" s="261"/>
    </row>
    <row r="318" spans="25:75" ht="14.25" x14ac:dyDescent="0.2">
      <c r="BA318" s="170" t="s">
        <v>112</v>
      </c>
      <c r="BB318" s="253" t="s">
        <v>82</v>
      </c>
      <c r="BC318" s="253"/>
      <c r="BD318" s="253"/>
      <c r="BE318" s="253"/>
      <c r="BF318" s="253"/>
      <c r="BG318" s="253"/>
      <c r="BH318" s="253"/>
      <c r="BI318" s="253"/>
      <c r="BJ318" s="253"/>
      <c r="BK318" s="253"/>
      <c r="BL318" s="253"/>
      <c r="BM318" s="253"/>
      <c r="BN318" s="253"/>
      <c r="BO318" s="253"/>
      <c r="BP318" s="253"/>
      <c r="BQ318" s="253"/>
      <c r="BR318" s="253"/>
      <c r="BS318" s="253"/>
      <c r="BT318" s="261"/>
      <c r="BU318" s="262" t="s">
        <v>83</v>
      </c>
      <c r="BV318" s="253"/>
      <c r="BW318" s="261"/>
    </row>
    <row r="319" spans="25:75" x14ac:dyDescent="0.2">
      <c r="BA319" s="174"/>
      <c r="BB319" s="228">
        <v>1</v>
      </c>
      <c r="BC319" s="228">
        <v>2</v>
      </c>
      <c r="BD319" s="228">
        <v>3</v>
      </c>
      <c r="BE319" s="228">
        <v>4</v>
      </c>
      <c r="BF319" s="228">
        <v>5</v>
      </c>
      <c r="BG319" s="228">
        <v>6</v>
      </c>
      <c r="BH319" s="228">
        <v>7</v>
      </c>
      <c r="BI319" s="228">
        <v>8</v>
      </c>
      <c r="BJ319" s="228">
        <v>9</v>
      </c>
      <c r="BK319" s="228">
        <v>10</v>
      </c>
      <c r="BL319" s="228">
        <v>11</v>
      </c>
      <c r="BM319" s="228">
        <v>12</v>
      </c>
      <c r="BN319" s="228">
        <v>13</v>
      </c>
      <c r="BO319" s="228">
        <v>14</v>
      </c>
      <c r="BP319" s="228">
        <v>15</v>
      </c>
      <c r="BQ319" s="228">
        <v>16</v>
      </c>
      <c r="BR319" s="228">
        <v>17</v>
      </c>
      <c r="BS319" s="228">
        <v>18</v>
      </c>
      <c r="BT319" s="228">
        <v>19</v>
      </c>
      <c r="BU319" s="169">
        <v>20</v>
      </c>
      <c r="BV319" s="228">
        <v>21</v>
      </c>
      <c r="BW319" s="230">
        <v>22</v>
      </c>
    </row>
    <row r="320" spans="25:75" x14ac:dyDescent="0.2">
      <c r="BA320" s="170">
        <v>0</v>
      </c>
      <c r="BB320" s="171">
        <v>0</v>
      </c>
      <c r="BC320" s="171">
        <v>0</v>
      </c>
      <c r="BD320" s="171">
        <v>0</v>
      </c>
      <c r="BE320" s="171">
        <v>0</v>
      </c>
      <c r="BF320" s="171">
        <v>0</v>
      </c>
      <c r="BG320" s="171">
        <v>0</v>
      </c>
      <c r="BH320" s="171">
        <v>0</v>
      </c>
      <c r="BI320" s="171">
        <v>0</v>
      </c>
      <c r="BJ320" s="171">
        <v>0</v>
      </c>
      <c r="BK320" s="171">
        <v>0</v>
      </c>
      <c r="BL320" s="171">
        <v>0</v>
      </c>
      <c r="BM320" s="171">
        <v>0</v>
      </c>
      <c r="BN320" s="171">
        <v>0</v>
      </c>
      <c r="BO320" s="171">
        <v>0</v>
      </c>
      <c r="BP320" s="171">
        <v>0</v>
      </c>
      <c r="BQ320" s="171">
        <v>0</v>
      </c>
      <c r="BR320" s="171">
        <v>0</v>
      </c>
      <c r="BS320" s="171">
        <v>0</v>
      </c>
      <c r="BT320" s="171">
        <v>0</v>
      </c>
      <c r="BU320" s="173">
        <v>0</v>
      </c>
      <c r="BV320" s="171">
        <v>0</v>
      </c>
      <c r="BW320" s="172">
        <v>0</v>
      </c>
    </row>
    <row r="321" spans="53:75" x14ac:dyDescent="0.2">
      <c r="BA321" s="170">
        <v>50</v>
      </c>
      <c r="BB321" s="171">
        <v>0.02</v>
      </c>
      <c r="BC321" s="171">
        <v>0.02</v>
      </c>
      <c r="BD321" s="171">
        <v>0.03</v>
      </c>
      <c r="BE321" s="171">
        <v>0.04</v>
      </c>
      <c r="BF321" s="171">
        <v>0.06</v>
      </c>
      <c r="BG321" s="171">
        <v>0.06</v>
      </c>
      <c r="BH321" s="171">
        <v>7.0000000000000007E-2</v>
      </c>
      <c r="BI321" s="171">
        <v>0.08</v>
      </c>
      <c r="BJ321" s="171">
        <v>0.09</v>
      </c>
      <c r="BK321" s="171">
        <v>0.09</v>
      </c>
      <c r="BL321" s="171">
        <v>0.09</v>
      </c>
      <c r="BM321" s="171">
        <v>0.09</v>
      </c>
      <c r="BN321" s="171">
        <v>0.09</v>
      </c>
      <c r="BO321" s="171">
        <v>0.08</v>
      </c>
      <c r="BP321" s="171">
        <v>7.0000000000000007E-2</v>
      </c>
      <c r="BQ321" s="171">
        <v>7.0000000000000007E-2</v>
      </c>
      <c r="BR321" s="171">
        <v>7</v>
      </c>
      <c r="BS321" s="171">
        <v>0.05</v>
      </c>
      <c r="BT321" s="171">
        <v>0.05</v>
      </c>
      <c r="BU321" s="173">
        <v>0</v>
      </c>
      <c r="BV321" s="171">
        <v>0</v>
      </c>
      <c r="BW321" s="172">
        <v>0</v>
      </c>
    </row>
    <row r="322" spans="53:75" x14ac:dyDescent="0.2">
      <c r="BA322" s="170">
        <v>60</v>
      </c>
      <c r="BB322" s="171">
        <v>0.03</v>
      </c>
      <c r="BC322" s="171">
        <v>0.04</v>
      </c>
      <c r="BD322" s="171">
        <v>0.05</v>
      </c>
      <c r="BE322" s="171">
        <v>0.06</v>
      </c>
      <c r="BF322" s="171">
        <v>0.08</v>
      </c>
      <c r="BG322" s="171">
        <v>0.09</v>
      </c>
      <c r="BH322" s="171">
        <v>0.11</v>
      </c>
      <c r="BI322" s="171">
        <v>0.12</v>
      </c>
      <c r="BJ322" s="171">
        <v>0.12</v>
      </c>
      <c r="BK322" s="171">
        <v>0.14000000000000001</v>
      </c>
      <c r="BL322" s="171">
        <v>0.13</v>
      </c>
      <c r="BM322" s="171">
        <v>0.13</v>
      </c>
      <c r="BN322" s="171">
        <v>0.13</v>
      </c>
      <c r="BO322" s="171">
        <v>0.12</v>
      </c>
      <c r="BP322" s="171">
        <v>0.11</v>
      </c>
      <c r="BQ322" s="171">
        <v>0.1</v>
      </c>
      <c r="BR322" s="171">
        <v>0.1</v>
      </c>
      <c r="BS322" s="171">
        <v>0.08</v>
      </c>
      <c r="BT322" s="171">
        <v>0.08</v>
      </c>
      <c r="BU322" s="173">
        <v>0</v>
      </c>
      <c r="BV322" s="171">
        <v>0</v>
      </c>
      <c r="BW322" s="172">
        <v>0</v>
      </c>
    </row>
    <row r="323" spans="53:75" x14ac:dyDescent="0.2">
      <c r="BA323" s="170">
        <v>70</v>
      </c>
      <c r="BB323" s="171">
        <v>0.03</v>
      </c>
      <c r="BC323" s="171">
        <v>0.05</v>
      </c>
      <c r="BD323" s="171">
        <v>7.0000000000000007E-2</v>
      </c>
      <c r="BE323" s="171">
        <v>0.08</v>
      </c>
      <c r="BF323" s="171">
        <v>0.11</v>
      </c>
      <c r="BG323" s="171">
        <v>0.12</v>
      </c>
      <c r="BH323" s="171">
        <v>0.14000000000000001</v>
      </c>
      <c r="BI323" s="171">
        <v>0.16</v>
      </c>
      <c r="BJ323" s="171">
        <v>0.16</v>
      </c>
      <c r="BK323" s="171">
        <v>0.18</v>
      </c>
      <c r="BL323" s="171">
        <v>0.18</v>
      </c>
      <c r="BM323" s="171">
        <v>0.18</v>
      </c>
      <c r="BN323" s="171">
        <v>0.18</v>
      </c>
      <c r="BO323" s="171">
        <v>0.15</v>
      </c>
      <c r="BP323" s="171">
        <v>0.14000000000000001</v>
      </c>
      <c r="BQ323" s="171">
        <v>0.13</v>
      </c>
      <c r="BR323" s="171">
        <v>0.13</v>
      </c>
      <c r="BS323" s="171">
        <v>0.1</v>
      </c>
      <c r="BT323" s="171">
        <v>0.1</v>
      </c>
      <c r="BU323" s="173">
        <v>0</v>
      </c>
      <c r="BV323" s="171">
        <v>0</v>
      </c>
      <c r="BW323" s="172">
        <v>0</v>
      </c>
    </row>
    <row r="324" spans="53:75" x14ac:dyDescent="0.2">
      <c r="BA324" s="170">
        <v>80</v>
      </c>
      <c r="BB324" s="171">
        <v>0.04</v>
      </c>
      <c r="BC324" s="171">
        <v>0.06</v>
      </c>
      <c r="BD324" s="171">
        <v>0.08</v>
      </c>
      <c r="BE324" s="171">
        <v>0.1</v>
      </c>
      <c r="BF324" s="171">
        <v>0.14000000000000001</v>
      </c>
      <c r="BG324" s="171">
        <v>0.15</v>
      </c>
      <c r="BH324" s="171">
        <v>0.18</v>
      </c>
      <c r="BI324" s="171">
        <v>0.19</v>
      </c>
      <c r="BJ324" s="171">
        <v>0.2</v>
      </c>
      <c r="BK324" s="171">
        <v>0.22</v>
      </c>
      <c r="BL324" s="171">
        <v>0.22</v>
      </c>
      <c r="BM324" s="171">
        <v>0.22</v>
      </c>
      <c r="BN324" s="171">
        <v>0.22</v>
      </c>
      <c r="BO324" s="171">
        <v>0.19</v>
      </c>
      <c r="BP324" s="171">
        <v>0.17</v>
      </c>
      <c r="BQ324" s="171">
        <v>0.16</v>
      </c>
      <c r="BR324" s="171">
        <v>0.16</v>
      </c>
      <c r="BS324" s="171">
        <v>0.13</v>
      </c>
      <c r="BT324" s="171">
        <v>0.12</v>
      </c>
      <c r="BU324" s="173">
        <v>0</v>
      </c>
      <c r="BV324" s="171">
        <v>0</v>
      </c>
      <c r="BW324" s="172">
        <v>0</v>
      </c>
    </row>
    <row r="325" spans="53:75" x14ac:dyDescent="0.2">
      <c r="BA325" s="174">
        <v>90</v>
      </c>
      <c r="BB325" s="159">
        <v>0.05</v>
      </c>
      <c r="BC325" s="159">
        <v>7.0000000000000007E-2</v>
      </c>
      <c r="BD325" s="159">
        <v>0.1</v>
      </c>
      <c r="BE325" s="159">
        <v>0.12</v>
      </c>
      <c r="BF325" s="159">
        <v>0.16</v>
      </c>
      <c r="BG325" s="159">
        <v>0.18</v>
      </c>
      <c r="BH325" s="159">
        <v>0.21</v>
      </c>
      <c r="BI325" s="159">
        <v>0.23</v>
      </c>
      <c r="BJ325" s="159">
        <v>0.24</v>
      </c>
      <c r="BK325" s="159">
        <v>0.27</v>
      </c>
      <c r="BL325" s="159">
        <v>0.26</v>
      </c>
      <c r="BM325" s="159">
        <v>0.26</v>
      </c>
      <c r="BN325" s="159">
        <v>0.26</v>
      </c>
      <c r="BO325" s="159">
        <v>0.23</v>
      </c>
      <c r="BP325" s="159">
        <v>0.21</v>
      </c>
      <c r="BQ325" s="159">
        <v>0.19</v>
      </c>
      <c r="BR325" s="159">
        <v>0.19</v>
      </c>
      <c r="BS325" s="159">
        <v>0.15</v>
      </c>
      <c r="BT325" s="159">
        <v>0.15</v>
      </c>
      <c r="BU325" s="176">
        <v>0</v>
      </c>
      <c r="BV325" s="159">
        <v>0</v>
      </c>
      <c r="BW325" s="175">
        <v>0</v>
      </c>
    </row>
    <row r="326" spans="53:75" x14ac:dyDescent="0.2">
      <c r="BA326" s="118"/>
      <c r="BB326" s="118"/>
      <c r="BE326" s="227" t="s">
        <v>32</v>
      </c>
      <c r="BG326" s="227" t="s">
        <v>32</v>
      </c>
      <c r="BH326" s="227"/>
      <c r="BI326" s="227"/>
      <c r="BK326" s="227" t="s">
        <v>32</v>
      </c>
      <c r="BL326" s="227"/>
      <c r="BM326" s="227"/>
      <c r="BN326" s="118"/>
      <c r="BO326" s="227"/>
      <c r="BP326" s="227"/>
      <c r="BQ326" s="118"/>
      <c r="BR326" s="227"/>
      <c r="BS326" s="118"/>
      <c r="BT326" s="118"/>
      <c r="BU326" s="118"/>
      <c r="BV326" s="118"/>
      <c r="BW326" s="118"/>
    </row>
    <row r="327" spans="53:75" x14ac:dyDescent="0.2">
      <c r="BA327" s="118" t="s">
        <v>230</v>
      </c>
      <c r="BB327" s="118"/>
      <c r="BE327" s="236" t="s">
        <v>231</v>
      </c>
      <c r="BG327" s="236" t="s">
        <v>232</v>
      </c>
      <c r="BH327" s="227"/>
      <c r="BI327" s="227"/>
      <c r="BK327" s="227" t="s">
        <v>200</v>
      </c>
      <c r="BL327" s="227"/>
      <c r="BM327" s="227"/>
      <c r="BN327" s="118"/>
      <c r="BO327" s="227"/>
      <c r="BP327" s="227"/>
      <c r="BQ327" s="118"/>
      <c r="BR327" s="227"/>
      <c r="BS327" s="118"/>
      <c r="BT327" s="118"/>
      <c r="BU327" s="118"/>
      <c r="BV327" s="118"/>
      <c r="BW327" s="118"/>
    </row>
    <row r="328" spans="53:75" x14ac:dyDescent="0.2">
      <c r="BA328" s="118" t="s">
        <v>202</v>
      </c>
      <c r="BB328" s="118"/>
      <c r="BD328" s="227"/>
      <c r="BE328" s="227" t="s">
        <v>169</v>
      </c>
      <c r="BF328" s="227"/>
      <c r="BG328" s="227" t="s">
        <v>169</v>
      </c>
      <c r="BI328" s="227"/>
      <c r="BK328" s="227" t="s">
        <v>218</v>
      </c>
      <c r="BL328" s="227"/>
      <c r="BM328" s="227"/>
      <c r="BN328" s="118"/>
      <c r="BO328" s="227"/>
      <c r="BP328" s="227"/>
      <c r="BQ328" s="118"/>
      <c r="BR328" s="227"/>
      <c r="BS328" s="118"/>
      <c r="BT328" s="118"/>
      <c r="BU328" s="118"/>
      <c r="BV328" s="118"/>
      <c r="BW328" s="118"/>
    </row>
    <row r="329" spans="53:75" x14ac:dyDescent="0.2">
      <c r="BA329" s="31"/>
      <c r="BB329" s="118"/>
      <c r="BC329" s="118"/>
      <c r="BD329" s="118"/>
      <c r="BE329" s="118"/>
      <c r="BF329" s="118"/>
      <c r="BG329" s="227"/>
      <c r="BH329" s="118"/>
      <c r="BI329" s="227"/>
      <c r="BJ329" s="118"/>
      <c r="BK329" s="118"/>
      <c r="BL329" s="118"/>
      <c r="BM329" s="227"/>
      <c r="BN329" s="118"/>
      <c r="BO329" s="118"/>
      <c r="BP329" s="118"/>
      <c r="BQ329" s="118"/>
      <c r="BR329" s="118"/>
      <c r="BS329" s="118"/>
      <c r="BT329" s="118"/>
      <c r="BU329" s="118"/>
      <c r="BV329" s="118"/>
      <c r="BW329" s="118"/>
    </row>
    <row r="330" spans="53:75" x14ac:dyDescent="0.2">
      <c r="BA330" s="31" t="str">
        <f ca="1">HYPERLINK("#"&amp;MID(CELL("filename",AG320),FIND("]",CELL("filename",AG320))+1,256)&amp;"!"&amp;ADDRESS(ROW($B$8),COLUMN($B$8),1,TRUE),"Return to Cell B8")</f>
        <v>Return to Cell B8</v>
      </c>
      <c r="BB330" s="118"/>
      <c r="BC330" s="118"/>
      <c r="BD330" s="118"/>
      <c r="BE330" s="118"/>
      <c r="BF330" s="118"/>
      <c r="BG330" s="227"/>
      <c r="BH330" s="118"/>
      <c r="BI330" s="227"/>
      <c r="BJ330" s="118"/>
      <c r="BK330" s="118"/>
      <c r="BL330" s="118"/>
      <c r="BM330" s="227"/>
      <c r="BN330" s="118"/>
      <c r="BO330" s="118"/>
      <c r="BP330" s="118"/>
      <c r="BQ330" s="118"/>
      <c r="BR330" s="118"/>
      <c r="BS330" s="118"/>
      <c r="BT330" s="118"/>
      <c r="BU330" s="118"/>
      <c r="BV330" s="118"/>
      <c r="BW330" s="118"/>
    </row>
    <row r="331" spans="53:75" x14ac:dyDescent="0.2">
      <c r="BA331" s="117"/>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row>
    <row r="332" spans="53:75" x14ac:dyDescent="0.2">
      <c r="BA332" s="118" t="s">
        <v>235</v>
      </c>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row>
    <row r="333" spans="53:75" x14ac:dyDescent="0.2">
      <c r="BA333" s="221" t="s">
        <v>29</v>
      </c>
      <c r="BB333" s="253" t="s">
        <v>30</v>
      </c>
      <c r="BC333" s="253"/>
      <c r="BD333" s="253"/>
      <c r="BE333" s="253"/>
      <c r="BF333" s="253"/>
      <c r="BG333" s="253"/>
      <c r="BH333" s="253"/>
      <c r="BI333" s="253"/>
      <c r="BJ333" s="253"/>
      <c r="BK333" s="253"/>
      <c r="BL333" s="253"/>
      <c r="BM333" s="253"/>
      <c r="BN333" s="253"/>
      <c r="BO333" s="253"/>
      <c r="BP333" s="253"/>
      <c r="BQ333" s="253"/>
      <c r="BR333" s="253"/>
      <c r="BS333" s="253"/>
      <c r="BT333" s="253"/>
      <c r="BU333" s="253"/>
      <c r="BV333" s="253"/>
      <c r="BW333" s="261"/>
    </row>
    <row r="334" spans="53:75" ht="14.25" x14ac:dyDescent="0.2">
      <c r="BA334" s="170" t="s">
        <v>112</v>
      </c>
      <c r="BB334" s="254" t="s">
        <v>82</v>
      </c>
      <c r="BC334" s="254"/>
      <c r="BD334" s="254"/>
      <c r="BE334" s="254"/>
      <c r="BF334" s="254"/>
      <c r="BG334" s="254"/>
      <c r="BH334" s="254"/>
      <c r="BI334" s="254"/>
      <c r="BJ334" s="254"/>
      <c r="BK334" s="254"/>
      <c r="BL334" s="254"/>
      <c r="BM334" s="254"/>
      <c r="BN334" s="254"/>
      <c r="BO334" s="254"/>
      <c r="BP334" s="254"/>
      <c r="BQ334" s="254"/>
      <c r="BR334" s="263"/>
      <c r="BS334" s="264" t="s">
        <v>83</v>
      </c>
      <c r="BT334" s="253"/>
      <c r="BU334" s="253"/>
      <c r="BV334" s="253"/>
      <c r="BW334" s="261"/>
    </row>
    <row r="335" spans="53:75" x14ac:dyDescent="0.2">
      <c r="BA335" s="174"/>
      <c r="BB335" s="228">
        <v>1</v>
      </c>
      <c r="BC335" s="228">
        <v>2</v>
      </c>
      <c r="BD335" s="228">
        <v>3</v>
      </c>
      <c r="BE335" s="228">
        <v>4</v>
      </c>
      <c r="BF335" s="228">
        <v>5</v>
      </c>
      <c r="BG335" s="228">
        <v>6</v>
      </c>
      <c r="BH335" s="228">
        <v>7</v>
      </c>
      <c r="BI335" s="228">
        <v>8</v>
      </c>
      <c r="BJ335" s="228">
        <v>9</v>
      </c>
      <c r="BK335" s="228">
        <v>10</v>
      </c>
      <c r="BL335" s="228">
        <v>11</v>
      </c>
      <c r="BM335" s="228">
        <v>12</v>
      </c>
      <c r="BN335" s="228">
        <v>13</v>
      </c>
      <c r="BO335" s="228">
        <v>14</v>
      </c>
      <c r="BP335" s="228">
        <v>15</v>
      </c>
      <c r="BQ335" s="228">
        <v>16</v>
      </c>
      <c r="BR335" s="228">
        <v>17</v>
      </c>
      <c r="BS335" s="169">
        <v>18</v>
      </c>
      <c r="BT335" s="228">
        <v>19</v>
      </c>
      <c r="BU335" s="228">
        <v>20</v>
      </c>
      <c r="BV335" s="228">
        <v>21</v>
      </c>
      <c r="BW335" s="230">
        <v>22</v>
      </c>
    </row>
    <row r="336" spans="53:75" x14ac:dyDescent="0.2">
      <c r="BA336" s="170">
        <v>0</v>
      </c>
      <c r="BB336" s="171">
        <v>0</v>
      </c>
      <c r="BC336" s="171">
        <v>0</v>
      </c>
      <c r="BD336" s="171">
        <v>0</v>
      </c>
      <c r="BE336" s="171">
        <v>0</v>
      </c>
      <c r="BF336" s="171">
        <v>0</v>
      </c>
      <c r="BG336" s="171">
        <v>0</v>
      </c>
      <c r="BH336" s="171">
        <v>0</v>
      </c>
      <c r="BI336" s="171">
        <v>0</v>
      </c>
      <c r="BJ336" s="171">
        <v>0</v>
      </c>
      <c r="BK336" s="171">
        <v>0</v>
      </c>
      <c r="BL336" s="171">
        <v>0</v>
      </c>
      <c r="BM336" s="171">
        <v>0</v>
      </c>
      <c r="BN336" s="171">
        <v>0</v>
      </c>
      <c r="BO336" s="171">
        <v>0</v>
      </c>
      <c r="BP336" s="171">
        <v>0</v>
      </c>
      <c r="BQ336" s="171">
        <v>0</v>
      </c>
      <c r="BR336" s="171">
        <v>0</v>
      </c>
      <c r="BS336" s="173">
        <v>0</v>
      </c>
      <c r="BT336" s="171">
        <v>0</v>
      </c>
      <c r="BU336" s="171">
        <v>0</v>
      </c>
      <c r="BV336" s="171">
        <v>0</v>
      </c>
      <c r="BW336" s="172">
        <v>0</v>
      </c>
    </row>
    <row r="337" spans="25:75" x14ac:dyDescent="0.2">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170">
        <v>50</v>
      </c>
      <c r="BB337" s="171">
        <v>0.06</v>
      </c>
      <c r="BC337" s="171">
        <v>7.0000000000000007E-2</v>
      </c>
      <c r="BD337" s="171">
        <v>7.0000000000000007E-2</v>
      </c>
      <c r="BE337" s="171">
        <v>0.08</v>
      </c>
      <c r="BF337" s="171">
        <v>0.08</v>
      </c>
      <c r="BG337" s="171">
        <v>0.08</v>
      </c>
      <c r="BH337" s="171">
        <v>0.09</v>
      </c>
      <c r="BI337" s="171">
        <v>0.09</v>
      </c>
      <c r="BJ337" s="171">
        <v>0.09</v>
      </c>
      <c r="BK337" s="171">
        <v>0.09</v>
      </c>
      <c r="BL337" s="171">
        <v>0.09</v>
      </c>
      <c r="BM337" s="171">
        <v>0.08</v>
      </c>
      <c r="BN337" s="171">
        <v>0.08</v>
      </c>
      <c r="BO337" s="171">
        <v>0.08</v>
      </c>
      <c r="BP337" s="171">
        <v>7.0000000000000007E-2</v>
      </c>
      <c r="BQ337" s="171">
        <v>7.0000000000000007E-2</v>
      </c>
      <c r="BR337" s="171">
        <v>0.06</v>
      </c>
      <c r="BS337" s="173">
        <v>0</v>
      </c>
      <c r="BT337" s="171">
        <v>0</v>
      </c>
      <c r="BU337" s="171">
        <v>0</v>
      </c>
      <c r="BV337" s="171">
        <v>0</v>
      </c>
      <c r="BW337" s="172">
        <v>0</v>
      </c>
    </row>
    <row r="338" spans="25:75" x14ac:dyDescent="0.2">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170">
        <v>60</v>
      </c>
      <c r="BB338" s="171">
        <v>0.09</v>
      </c>
      <c r="BC338" s="171">
        <v>0.1</v>
      </c>
      <c r="BD338" s="171">
        <v>0.11</v>
      </c>
      <c r="BE338" s="171">
        <v>0.11</v>
      </c>
      <c r="BF338" s="171">
        <v>0.12</v>
      </c>
      <c r="BG338" s="171">
        <v>0.12</v>
      </c>
      <c r="BH338" s="171">
        <v>0.13</v>
      </c>
      <c r="BI338" s="171">
        <v>0.13</v>
      </c>
      <c r="BJ338" s="171">
        <v>0.13</v>
      </c>
      <c r="BK338" s="171">
        <v>0.13</v>
      </c>
      <c r="BL338" s="171">
        <v>0.13</v>
      </c>
      <c r="BM338" s="171">
        <v>0.12</v>
      </c>
      <c r="BN338" s="171">
        <v>0.12</v>
      </c>
      <c r="BO338" s="171">
        <v>0.12</v>
      </c>
      <c r="BP338" s="171">
        <v>0.11</v>
      </c>
      <c r="BQ338" s="171">
        <v>0.1</v>
      </c>
      <c r="BR338" s="171">
        <v>0.09</v>
      </c>
      <c r="BS338" s="173">
        <v>0</v>
      </c>
      <c r="BT338" s="171">
        <v>0</v>
      </c>
      <c r="BU338" s="171">
        <v>0</v>
      </c>
      <c r="BV338" s="171">
        <v>0</v>
      </c>
      <c r="BW338" s="172">
        <v>0</v>
      </c>
    </row>
    <row r="339" spans="25:75" x14ac:dyDescent="0.2">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BA339" s="170">
        <v>70</v>
      </c>
      <c r="BB339" s="171">
        <v>0.12</v>
      </c>
      <c r="BC339" s="171">
        <v>0.14000000000000001</v>
      </c>
      <c r="BD339" s="171">
        <v>0.14000000000000001</v>
      </c>
      <c r="BE339" s="171">
        <v>0.15</v>
      </c>
      <c r="BF339" s="171">
        <v>0.15</v>
      </c>
      <c r="BG339" s="171">
        <v>0.15</v>
      </c>
      <c r="BH339" s="171">
        <v>0.17</v>
      </c>
      <c r="BI339" s="171">
        <v>0.17</v>
      </c>
      <c r="BJ339" s="171">
        <v>0.17</v>
      </c>
      <c r="BK339" s="171">
        <v>0.17</v>
      </c>
      <c r="BL339" s="171">
        <v>0.17</v>
      </c>
      <c r="BM339" s="171">
        <v>0.16</v>
      </c>
      <c r="BN339" s="171">
        <v>0.16</v>
      </c>
      <c r="BO339" s="171">
        <v>0.16</v>
      </c>
      <c r="BP339" s="171">
        <v>0.14000000000000001</v>
      </c>
      <c r="BQ339" s="171">
        <v>0.13</v>
      </c>
      <c r="BR339" s="171">
        <v>0.12</v>
      </c>
      <c r="BS339" s="173">
        <v>0</v>
      </c>
      <c r="BT339" s="171">
        <v>0</v>
      </c>
      <c r="BU339" s="171">
        <v>0</v>
      </c>
      <c r="BV339" s="171">
        <v>0</v>
      </c>
      <c r="BW339" s="172">
        <v>0</v>
      </c>
    </row>
    <row r="340" spans="25:75" x14ac:dyDescent="0.2">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BA340" s="170">
        <v>80</v>
      </c>
      <c r="BB340" s="171">
        <v>0.15</v>
      </c>
      <c r="BC340" s="171">
        <v>0.17</v>
      </c>
      <c r="BD340" s="171">
        <v>0.18</v>
      </c>
      <c r="BE340" s="171">
        <v>0.18</v>
      </c>
      <c r="BF340" s="171">
        <v>0.19</v>
      </c>
      <c r="BG340" s="171">
        <v>0.19</v>
      </c>
      <c r="BH340" s="171">
        <v>0.2</v>
      </c>
      <c r="BI340" s="171">
        <v>0.2</v>
      </c>
      <c r="BJ340" s="171">
        <v>0.21</v>
      </c>
      <c r="BK340" s="171">
        <v>0.21</v>
      </c>
      <c r="BL340" s="171">
        <v>0.21</v>
      </c>
      <c r="BM340" s="171">
        <v>0.2</v>
      </c>
      <c r="BN340" s="171">
        <v>0.2</v>
      </c>
      <c r="BO340" s="171">
        <v>0.2</v>
      </c>
      <c r="BP340" s="171">
        <v>0.17</v>
      </c>
      <c r="BQ340" s="171">
        <v>0.16</v>
      </c>
      <c r="BR340" s="171">
        <v>0.15</v>
      </c>
      <c r="BS340" s="173">
        <v>0</v>
      </c>
      <c r="BT340" s="171">
        <v>0</v>
      </c>
      <c r="BU340" s="171">
        <v>0</v>
      </c>
      <c r="BV340" s="171">
        <v>0</v>
      </c>
      <c r="BW340" s="172">
        <v>0</v>
      </c>
    </row>
    <row r="341" spans="25:75" x14ac:dyDescent="0.2">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BA341" s="174">
        <v>90</v>
      </c>
      <c r="BB341" s="159">
        <v>0.18</v>
      </c>
      <c r="BC341" s="159">
        <v>0.2</v>
      </c>
      <c r="BD341" s="159">
        <v>0.21</v>
      </c>
      <c r="BE341" s="159">
        <v>0.22</v>
      </c>
      <c r="BF341" s="159">
        <v>0.22</v>
      </c>
      <c r="BG341" s="159">
        <v>0.22</v>
      </c>
      <c r="BH341" s="159">
        <v>0.24</v>
      </c>
      <c r="BI341" s="159">
        <v>0.24</v>
      </c>
      <c r="BJ341" s="159">
        <v>0.25</v>
      </c>
      <c r="BK341" s="159">
        <v>0.25</v>
      </c>
      <c r="BL341" s="159">
        <v>0.25</v>
      </c>
      <c r="BM341" s="159">
        <v>0.24</v>
      </c>
      <c r="BN341" s="159">
        <v>0.24</v>
      </c>
      <c r="BO341" s="159">
        <v>0.23</v>
      </c>
      <c r="BP341" s="159">
        <v>0.21</v>
      </c>
      <c r="BQ341" s="159">
        <v>0.19</v>
      </c>
      <c r="BR341" s="159">
        <v>0.18</v>
      </c>
      <c r="BS341" s="176">
        <v>0</v>
      </c>
      <c r="BT341" s="159">
        <v>0</v>
      </c>
      <c r="BU341" s="159">
        <v>0</v>
      </c>
      <c r="BV341" s="159">
        <v>0</v>
      </c>
      <c r="BW341" s="175">
        <v>0</v>
      </c>
    </row>
    <row r="342" spans="25:75" x14ac:dyDescent="0.2">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row>
    <row r="343" spans="25:75" x14ac:dyDescent="0.2">
      <c r="BA343" s="31" t="str">
        <f ca="1">HYPERLINK("#"&amp;MID(CELL("filename",AG333),FIND("]",CELL("filename",AG333))+1,256)&amp;"!"&amp;ADDRESS(ROW($B$8),COLUMN($B$8),1,TRUE),"Return to Cell B8")</f>
        <v>Return to Cell B8</v>
      </c>
      <c r="BB343" s="118"/>
      <c r="BC343" s="118"/>
      <c r="BD343" s="223"/>
      <c r="BE343" s="118"/>
      <c r="BF343" s="118"/>
      <c r="BG343" s="118"/>
      <c r="BH343" s="118"/>
      <c r="BI343" s="118"/>
      <c r="BJ343" s="118"/>
      <c r="BK343" s="118"/>
      <c r="BL343" s="118"/>
      <c r="BM343" s="118"/>
      <c r="BN343" s="118"/>
      <c r="BO343" s="118"/>
      <c r="BP343" s="118"/>
      <c r="BQ343" s="118"/>
      <c r="BR343" s="118"/>
      <c r="BS343" s="118"/>
      <c r="BT343" s="118"/>
      <c r="BU343" s="118"/>
      <c r="BV343" s="118"/>
      <c r="BW343" s="118"/>
    </row>
    <row r="344" spans="25:75" x14ac:dyDescent="0.2">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row>
    <row r="345" spans="25:75" x14ac:dyDescent="0.2">
      <c r="BA345" s="118" t="s">
        <v>236</v>
      </c>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row>
    <row r="346" spans="25:75" x14ac:dyDescent="0.2">
      <c r="BA346" s="245" t="s">
        <v>29</v>
      </c>
      <c r="BB346" s="253" t="s">
        <v>79</v>
      </c>
      <c r="BC346" s="253"/>
      <c r="BD346" s="253"/>
      <c r="BE346" s="253"/>
      <c r="BF346" s="253"/>
      <c r="BG346" s="253"/>
      <c r="BH346" s="253"/>
      <c r="BI346" s="253"/>
      <c r="BJ346" s="253"/>
      <c r="BK346" s="253"/>
      <c r="BL346" s="253"/>
      <c r="BM346" s="253"/>
      <c r="BN346" s="253"/>
      <c r="BO346" s="253"/>
      <c r="BP346" s="253"/>
      <c r="BQ346" s="253"/>
      <c r="BR346" s="253"/>
      <c r="BS346" s="253"/>
      <c r="BT346" s="253"/>
      <c r="BU346" s="253"/>
      <c r="BV346" s="253"/>
      <c r="BW346" s="253"/>
    </row>
    <row r="347" spans="25:75" ht="14.25" x14ac:dyDescent="0.2">
      <c r="BA347" s="244" t="s">
        <v>112</v>
      </c>
      <c r="BB347" s="253" t="s">
        <v>31</v>
      </c>
      <c r="BC347" s="253"/>
      <c r="BD347" s="253"/>
      <c r="BE347" s="253"/>
      <c r="BF347" s="253"/>
      <c r="BG347" s="253"/>
      <c r="BH347" s="253"/>
      <c r="BI347" s="253"/>
      <c r="BJ347" s="253"/>
      <c r="BK347" s="253"/>
      <c r="BL347" s="253"/>
      <c r="BM347" s="253"/>
      <c r="BN347" s="253"/>
      <c r="BO347" s="253"/>
      <c r="BP347" s="253"/>
      <c r="BQ347" s="253"/>
      <c r="BR347" s="253"/>
      <c r="BS347" s="253"/>
      <c r="BT347" s="253"/>
      <c r="BU347" s="253"/>
      <c r="BV347" s="253"/>
      <c r="BW347" s="253"/>
    </row>
    <row r="348" spans="25:75" x14ac:dyDescent="0.2">
      <c r="BA348" s="242"/>
      <c r="BB348" s="241">
        <v>1</v>
      </c>
      <c r="BC348" s="241">
        <v>2</v>
      </c>
      <c r="BD348" s="241">
        <v>3</v>
      </c>
      <c r="BE348" s="241">
        <v>4</v>
      </c>
      <c r="BF348" s="241">
        <v>5</v>
      </c>
      <c r="BG348" s="241">
        <v>6</v>
      </c>
      <c r="BH348" s="241">
        <v>7</v>
      </c>
      <c r="BI348" s="241">
        <v>8</v>
      </c>
      <c r="BJ348" s="241">
        <v>9</v>
      </c>
      <c r="BK348" s="241">
        <v>10</v>
      </c>
      <c r="BL348" s="241">
        <v>11</v>
      </c>
      <c r="BM348" s="241">
        <v>12</v>
      </c>
      <c r="BN348" s="241">
        <v>13</v>
      </c>
      <c r="BO348" s="241">
        <v>14</v>
      </c>
      <c r="BP348" s="241">
        <v>15</v>
      </c>
      <c r="BQ348" s="241">
        <v>16</v>
      </c>
      <c r="BR348" s="241">
        <v>17</v>
      </c>
      <c r="BS348" s="241">
        <v>18</v>
      </c>
      <c r="BT348" s="241">
        <v>19</v>
      </c>
      <c r="BU348" s="241">
        <v>20</v>
      </c>
      <c r="BV348" s="241">
        <v>21</v>
      </c>
      <c r="BW348" s="243">
        <v>22</v>
      </c>
    </row>
    <row r="349" spans="25:75" x14ac:dyDescent="0.2">
      <c r="BA349" s="170">
        <v>0</v>
      </c>
      <c r="BB349" s="171">
        <v>0</v>
      </c>
      <c r="BC349" s="171">
        <v>0</v>
      </c>
      <c r="BD349" s="171">
        <v>0</v>
      </c>
      <c r="BE349" s="171">
        <v>0</v>
      </c>
      <c r="BF349" s="171">
        <v>0</v>
      </c>
      <c r="BG349" s="171">
        <v>0</v>
      </c>
      <c r="BH349" s="171">
        <v>0</v>
      </c>
      <c r="BI349" s="171">
        <v>0</v>
      </c>
      <c r="BJ349" s="171">
        <v>0</v>
      </c>
      <c r="BK349" s="171">
        <v>0</v>
      </c>
      <c r="BL349" s="171">
        <v>0</v>
      </c>
      <c r="BM349" s="171">
        <v>0</v>
      </c>
      <c r="BN349" s="171">
        <v>0</v>
      </c>
      <c r="BO349" s="171">
        <v>0</v>
      </c>
      <c r="BP349" s="171">
        <v>0</v>
      </c>
      <c r="BQ349" s="171">
        <v>0</v>
      </c>
      <c r="BR349" s="171">
        <v>0</v>
      </c>
      <c r="BS349" s="171">
        <v>0</v>
      </c>
      <c r="BT349" s="171">
        <v>0</v>
      </c>
      <c r="BU349" s="171">
        <v>0</v>
      </c>
      <c r="BV349" s="171">
        <v>0</v>
      </c>
      <c r="BW349" s="172">
        <v>0</v>
      </c>
    </row>
    <row r="350" spans="25:75" x14ac:dyDescent="0.2">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70">
        <v>50</v>
      </c>
      <c r="BB350" s="171">
        <v>0.04</v>
      </c>
      <c r="BC350" s="171">
        <v>0.05</v>
      </c>
      <c r="BD350" s="171">
        <v>0.06</v>
      </c>
      <c r="BE350" s="171">
        <v>7.0000000000000007E-2</v>
      </c>
      <c r="BF350" s="171">
        <v>7.0000000000000007E-2</v>
      </c>
      <c r="BG350" s="171">
        <v>0.09</v>
      </c>
      <c r="BH350" s="171">
        <v>0.09</v>
      </c>
      <c r="BI350" s="171">
        <v>0.09</v>
      </c>
      <c r="BJ350" s="171">
        <v>0.09</v>
      </c>
      <c r="BK350" s="171">
        <v>0.09</v>
      </c>
      <c r="BL350" s="171">
        <v>0.09</v>
      </c>
      <c r="BM350" s="171">
        <v>0.09</v>
      </c>
      <c r="BN350" s="171">
        <v>0.09</v>
      </c>
      <c r="BO350" s="171">
        <v>0.09</v>
      </c>
      <c r="BP350" s="171">
        <v>0.09</v>
      </c>
      <c r="BQ350" s="171">
        <v>0.09</v>
      </c>
      <c r="BR350" s="171">
        <v>0.09</v>
      </c>
      <c r="BS350" s="171">
        <v>0.09</v>
      </c>
      <c r="BT350" s="171">
        <v>7.0000000000000007E-2</v>
      </c>
      <c r="BU350" s="171">
        <v>7.0000000000000007E-2</v>
      </c>
      <c r="BV350" s="171">
        <v>7.0000000000000007E-2</v>
      </c>
      <c r="BW350" s="172">
        <v>7.0000000000000007E-2</v>
      </c>
    </row>
    <row r="351" spans="25:75" x14ac:dyDescent="0.2">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70">
        <v>60</v>
      </c>
      <c r="BB351" s="171">
        <v>0.04</v>
      </c>
      <c r="BC351" s="171">
        <v>7.0000000000000007E-2</v>
      </c>
      <c r="BD351" s="171">
        <v>0.09</v>
      </c>
      <c r="BE351" s="171">
        <v>0.11</v>
      </c>
      <c r="BF351" s="171">
        <v>0.11</v>
      </c>
      <c r="BG351" s="171">
        <v>0.14000000000000001</v>
      </c>
      <c r="BH351" s="171">
        <v>0.14000000000000001</v>
      </c>
      <c r="BI351" s="171">
        <v>0.14000000000000001</v>
      </c>
      <c r="BJ351" s="171">
        <v>0.14000000000000001</v>
      </c>
      <c r="BK351" s="171">
        <v>0.14000000000000001</v>
      </c>
      <c r="BL351" s="171">
        <v>0.14000000000000001</v>
      </c>
      <c r="BM351" s="171">
        <v>0.14000000000000001</v>
      </c>
      <c r="BN351" s="171">
        <v>0.14000000000000001</v>
      </c>
      <c r="BO351" s="171">
        <v>0.13</v>
      </c>
      <c r="BP351" s="171">
        <v>0.13</v>
      </c>
      <c r="BQ351" s="171">
        <v>0.13</v>
      </c>
      <c r="BR351" s="171">
        <v>0.13</v>
      </c>
      <c r="BS351" s="171">
        <v>0.13</v>
      </c>
      <c r="BT351" s="171">
        <v>0.1</v>
      </c>
      <c r="BU351" s="171">
        <v>0.1</v>
      </c>
      <c r="BV351" s="171">
        <v>0.1</v>
      </c>
      <c r="BW351" s="172">
        <v>0.1</v>
      </c>
    </row>
    <row r="352" spans="25:75" x14ac:dyDescent="0.2">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70">
        <v>70</v>
      </c>
      <c r="BB352" s="171">
        <v>0.05</v>
      </c>
      <c r="BC352" s="171">
        <v>0.09</v>
      </c>
      <c r="BD352" s="171">
        <v>0.12</v>
      </c>
      <c r="BE352" s="171">
        <v>0.14000000000000001</v>
      </c>
      <c r="BF352" s="171">
        <v>0.14000000000000001</v>
      </c>
      <c r="BG352" s="171">
        <v>0.18</v>
      </c>
      <c r="BH352" s="171">
        <v>0.18</v>
      </c>
      <c r="BI352" s="171">
        <v>0.18</v>
      </c>
      <c r="BJ352" s="171">
        <v>0.18</v>
      </c>
      <c r="BK352" s="171">
        <v>0.18</v>
      </c>
      <c r="BL352" s="171">
        <v>0.18</v>
      </c>
      <c r="BM352" s="171">
        <v>0.18</v>
      </c>
      <c r="BN352" s="171">
        <v>0.18</v>
      </c>
      <c r="BO352" s="171">
        <v>0.17</v>
      </c>
      <c r="BP352" s="171">
        <v>0.17</v>
      </c>
      <c r="BQ352" s="171">
        <v>0.17</v>
      </c>
      <c r="BR352" s="171">
        <v>0.17</v>
      </c>
      <c r="BS352" s="171">
        <v>0.17</v>
      </c>
      <c r="BT352" s="171">
        <v>0.13</v>
      </c>
      <c r="BU352" s="171">
        <v>0.13</v>
      </c>
      <c r="BV352" s="171">
        <v>0.13</v>
      </c>
      <c r="BW352" s="172">
        <v>0.13</v>
      </c>
    </row>
    <row r="353" spans="2:76" x14ac:dyDescent="0.2">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70">
        <v>80</v>
      </c>
      <c r="BB353" s="171">
        <v>0.06</v>
      </c>
      <c r="BC353" s="171">
        <v>0.11</v>
      </c>
      <c r="BD353" s="171">
        <v>0.15</v>
      </c>
      <c r="BE353" s="171">
        <v>0.18</v>
      </c>
      <c r="BF353" s="171">
        <v>0.18</v>
      </c>
      <c r="BG353" s="171">
        <v>0.22</v>
      </c>
      <c r="BH353" s="171">
        <v>0.22</v>
      </c>
      <c r="BI353" s="171">
        <v>0.22</v>
      </c>
      <c r="BJ353" s="171">
        <v>0.22</v>
      </c>
      <c r="BK353" s="171">
        <v>0.22</v>
      </c>
      <c r="BL353" s="171">
        <v>0.22</v>
      </c>
      <c r="BM353" s="171">
        <v>0.22</v>
      </c>
      <c r="BN353" s="171">
        <v>0.22</v>
      </c>
      <c r="BO353" s="171">
        <v>0.21</v>
      </c>
      <c r="BP353" s="171">
        <v>0.21</v>
      </c>
      <c r="BQ353" s="171">
        <v>0.21</v>
      </c>
      <c r="BR353" s="171">
        <v>0.21</v>
      </c>
      <c r="BS353" s="171">
        <v>0.21</v>
      </c>
      <c r="BT353" s="171">
        <v>0.16</v>
      </c>
      <c r="BU353" s="171">
        <v>0.16</v>
      </c>
      <c r="BV353" s="171">
        <v>0.16</v>
      </c>
      <c r="BW353" s="172">
        <v>0.16</v>
      </c>
    </row>
    <row r="354" spans="2:76" x14ac:dyDescent="0.2">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74">
        <v>90</v>
      </c>
      <c r="BB354" s="159">
        <v>0.08</v>
      </c>
      <c r="BC354" s="159">
        <v>0.13</v>
      </c>
      <c r="BD354" s="159">
        <v>0.18</v>
      </c>
      <c r="BE354" s="159">
        <v>0.21</v>
      </c>
      <c r="BF354" s="159">
        <v>0.21</v>
      </c>
      <c r="BG354" s="159">
        <v>0.27</v>
      </c>
      <c r="BH354" s="159">
        <v>0.27</v>
      </c>
      <c r="BI354" s="159">
        <v>0.27</v>
      </c>
      <c r="BJ354" s="159">
        <v>0.27</v>
      </c>
      <c r="BK354" s="159">
        <v>0.27</v>
      </c>
      <c r="BL354" s="159">
        <v>0.27</v>
      </c>
      <c r="BM354" s="159">
        <v>0.27</v>
      </c>
      <c r="BN354" s="159">
        <v>0.27</v>
      </c>
      <c r="BO354" s="159">
        <v>0.25</v>
      </c>
      <c r="BP354" s="159">
        <v>0.25</v>
      </c>
      <c r="BQ354" s="159">
        <v>0.25</v>
      </c>
      <c r="BR354" s="159">
        <v>0.25</v>
      </c>
      <c r="BS354" s="159">
        <v>0.25</v>
      </c>
      <c r="BT354" s="159">
        <v>0.19</v>
      </c>
      <c r="BU354" s="159">
        <v>0.19</v>
      </c>
      <c r="BV354" s="159">
        <v>0.19</v>
      </c>
      <c r="BW354" s="175">
        <v>0.19</v>
      </c>
    </row>
    <row r="355" spans="2:76" x14ac:dyDescent="0.2">
      <c r="BA355" s="244"/>
      <c r="BB355" s="240" t="s">
        <v>242</v>
      </c>
      <c r="BC355" s="171" t="s">
        <v>243</v>
      </c>
      <c r="BD355" s="171" t="s">
        <v>244</v>
      </c>
      <c r="BE355" s="240" t="s">
        <v>245</v>
      </c>
      <c r="BF355" s="171" t="s">
        <v>237</v>
      </c>
      <c r="BG355" s="171" t="s">
        <v>238</v>
      </c>
      <c r="BH355" s="171"/>
      <c r="BI355" s="171"/>
      <c r="BJ355" s="161"/>
      <c r="BK355" s="171" t="s">
        <v>239</v>
      </c>
      <c r="BL355" s="171"/>
      <c r="BM355" s="171"/>
      <c r="BN355" s="161"/>
      <c r="BO355" s="171" t="s">
        <v>240</v>
      </c>
      <c r="BP355" s="161"/>
      <c r="BQ355" s="171"/>
      <c r="BR355" s="161"/>
      <c r="BS355" s="171"/>
      <c r="BT355" s="171" t="s">
        <v>241</v>
      </c>
      <c r="BU355" s="171"/>
      <c r="BV355" s="171"/>
      <c r="BW355" s="171"/>
    </row>
    <row r="356" spans="2:76" x14ac:dyDescent="0.2">
      <c r="BA356" s="244"/>
      <c r="BB356" s="240"/>
      <c r="BC356" s="171"/>
      <c r="BD356" s="171"/>
      <c r="BE356" s="240"/>
      <c r="BF356" s="171"/>
      <c r="BG356" s="171"/>
      <c r="BH356" s="171"/>
      <c r="BI356" s="171"/>
      <c r="BJ356" s="161"/>
      <c r="BK356" s="171"/>
      <c r="BL356" s="171"/>
      <c r="BM356" s="171"/>
      <c r="BN356" s="161"/>
      <c r="BO356" s="171"/>
      <c r="BP356" s="161"/>
      <c r="BQ356" s="171"/>
      <c r="BR356" s="161"/>
      <c r="BS356" s="171"/>
      <c r="BT356" s="171"/>
      <c r="BU356" s="171"/>
      <c r="BV356" s="171"/>
      <c r="BW356" s="171"/>
    </row>
    <row r="357" spans="2:76" x14ac:dyDescent="0.2">
      <c r="B357" s="15"/>
      <c r="C357" s="15"/>
      <c r="D357" s="15"/>
      <c r="E357" s="15"/>
      <c r="F357" s="15"/>
      <c r="G357" s="15"/>
      <c r="H357" s="15"/>
      <c r="I357" s="15"/>
      <c r="J357" s="15"/>
      <c r="K357" s="15"/>
      <c r="L357" s="15"/>
      <c r="M357" s="15"/>
      <c r="N357" s="15"/>
      <c r="O357" s="15"/>
      <c r="P357" s="15"/>
      <c r="Q357" s="15"/>
      <c r="R357" s="15"/>
      <c r="S357" s="15"/>
      <c r="T357" s="15"/>
      <c r="U357" s="15"/>
      <c r="V357" s="15"/>
      <c r="W357" s="15"/>
      <c r="BA357" s="31" t="str">
        <f ca="1">HYPERLINK("#"&amp;MID(CELL("filename",AG344),FIND("]",CELL("filename",AG344))+1,256)&amp;"!"&amp;ADDRESS(ROW($B$8),COLUMN($B$8),1,TRUE),"Return to Cell B8")</f>
        <v>Return to Cell B8</v>
      </c>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row>
    <row r="358" spans="2:76" x14ac:dyDescent="0.2">
      <c r="B358" s="15"/>
      <c r="C358" s="15"/>
      <c r="D358" s="15"/>
      <c r="E358" s="15"/>
      <c r="F358" s="15"/>
      <c r="G358" s="15"/>
      <c r="H358" s="15"/>
      <c r="I358" s="15"/>
      <c r="J358" s="15"/>
      <c r="K358" s="15"/>
      <c r="L358" s="15"/>
      <c r="M358" s="15"/>
      <c r="N358" s="15"/>
      <c r="O358" s="15"/>
      <c r="P358" s="15"/>
      <c r="Q358" s="15"/>
      <c r="R358" s="15"/>
      <c r="S358" s="15"/>
      <c r="T358" s="15"/>
      <c r="U358" s="15"/>
      <c r="V358" s="15"/>
      <c r="W358" s="15"/>
      <c r="BA358" s="31"/>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row>
    <row r="359" spans="2:76" x14ac:dyDescent="0.2">
      <c r="B359" s="15"/>
      <c r="C359" s="15"/>
      <c r="D359" s="15"/>
      <c r="E359" s="15"/>
      <c r="F359" s="15"/>
      <c r="G359" s="15"/>
      <c r="H359" s="15"/>
      <c r="I359" s="15"/>
      <c r="J359" s="15"/>
      <c r="K359" s="15"/>
      <c r="L359" s="15"/>
      <c r="M359" s="15"/>
      <c r="N359" s="15"/>
      <c r="O359" s="15"/>
      <c r="P359" s="15"/>
      <c r="Q359" s="15"/>
      <c r="R359" s="15"/>
      <c r="S359" s="15"/>
      <c r="T359" s="15"/>
      <c r="U359" s="15"/>
      <c r="V359" s="15"/>
      <c r="W359" s="15"/>
      <c r="BA359" s="118" t="s">
        <v>248</v>
      </c>
      <c r="BB359" s="118"/>
      <c r="BC359" s="118"/>
      <c r="BD359" s="118"/>
      <c r="BE359" s="118"/>
      <c r="BF359" s="118"/>
      <c r="BG359" s="118"/>
      <c r="BH359" s="118"/>
      <c r="BI359" s="118"/>
      <c r="BK359" s="31" t="s">
        <v>246</v>
      </c>
      <c r="BL359" s="118"/>
      <c r="BN359" s="118"/>
      <c r="BO359" s="118"/>
      <c r="BP359" s="118"/>
      <c r="BQ359" s="118"/>
      <c r="BR359" s="118"/>
      <c r="BS359" s="118"/>
      <c r="BT359" s="118"/>
      <c r="BU359" s="118"/>
      <c r="BV359" s="118"/>
      <c r="BW359" s="118"/>
    </row>
    <row r="360" spans="2:76" x14ac:dyDescent="0.2">
      <c r="B360" s="15"/>
      <c r="C360" s="15"/>
      <c r="D360" s="15"/>
      <c r="E360" s="15"/>
      <c r="F360" s="15"/>
      <c r="G360" s="15"/>
      <c r="H360" s="15"/>
      <c r="I360" s="15"/>
      <c r="J360" s="15"/>
      <c r="K360" s="15"/>
      <c r="L360" s="15"/>
      <c r="M360" s="15"/>
      <c r="N360" s="15"/>
      <c r="O360" s="15"/>
      <c r="P360" s="15"/>
      <c r="Q360" s="15"/>
      <c r="R360" s="15"/>
      <c r="S360" s="15"/>
      <c r="T360" s="15"/>
      <c r="U360" s="15"/>
      <c r="V360" s="15"/>
      <c r="W360" s="15"/>
    </row>
    <row r="361" spans="2:76" x14ac:dyDescent="0.2">
      <c r="B361" s="15"/>
      <c r="C361" s="15"/>
      <c r="D361" s="15"/>
      <c r="E361" s="15"/>
      <c r="F361" s="15"/>
      <c r="G361" s="15"/>
      <c r="H361" s="15"/>
      <c r="I361" s="15"/>
      <c r="J361" s="15"/>
      <c r="K361" s="15"/>
      <c r="L361" s="15"/>
      <c r="M361" s="15"/>
      <c r="N361" s="15"/>
      <c r="O361" s="15"/>
      <c r="P361" s="15"/>
      <c r="Q361" s="15"/>
      <c r="R361" s="15"/>
      <c r="S361" s="15"/>
      <c r="T361" s="15"/>
      <c r="U361" s="15"/>
      <c r="V361" s="15"/>
      <c r="W361" s="15"/>
      <c r="BX361" s="31"/>
    </row>
    <row r="362" spans="2:76" x14ac:dyDescent="0.2">
      <c r="B362" s="15"/>
      <c r="C362" s="15"/>
      <c r="D362" s="15"/>
      <c r="E362" s="15"/>
      <c r="F362" s="15"/>
      <c r="G362" s="15"/>
      <c r="H362" s="15"/>
      <c r="I362" s="15"/>
      <c r="J362" s="15"/>
      <c r="K362" s="15"/>
      <c r="L362" s="15"/>
      <c r="M362" s="15"/>
      <c r="N362" s="15"/>
      <c r="O362" s="15"/>
      <c r="P362" s="15"/>
      <c r="Q362" s="15"/>
      <c r="R362" s="15"/>
      <c r="S362" s="15"/>
      <c r="T362" s="15"/>
      <c r="U362" s="15"/>
      <c r="V362" s="15"/>
      <c r="W362" s="15"/>
      <c r="BX362" s="31"/>
    </row>
    <row r="363" spans="2:76" x14ac:dyDescent="0.2">
      <c r="B363" s="15"/>
      <c r="C363" s="15"/>
      <c r="D363" s="15"/>
      <c r="E363" s="15"/>
      <c r="F363" s="15"/>
      <c r="G363" s="15"/>
      <c r="H363" s="15"/>
      <c r="I363" s="15"/>
      <c r="J363" s="15"/>
      <c r="K363" s="15"/>
      <c r="L363" s="15"/>
      <c r="M363" s="15"/>
      <c r="N363" s="15"/>
      <c r="O363" s="15"/>
      <c r="P363" s="15"/>
      <c r="Q363" s="15"/>
      <c r="R363" s="15"/>
      <c r="S363" s="15"/>
      <c r="T363" s="15"/>
      <c r="U363" s="15"/>
      <c r="V363" s="15"/>
      <c r="W363" s="15"/>
      <c r="BX363" s="31"/>
    </row>
    <row r="364" spans="2:76" x14ac:dyDescent="0.2">
      <c r="B364" s="15"/>
      <c r="C364" s="15"/>
      <c r="D364" s="15"/>
      <c r="E364" s="15"/>
      <c r="F364" s="15"/>
      <c r="G364" s="15"/>
      <c r="H364" s="15"/>
      <c r="I364" s="15"/>
      <c r="J364" s="15"/>
      <c r="K364" s="15"/>
      <c r="L364" s="15"/>
      <c r="M364" s="15"/>
      <c r="N364" s="15"/>
      <c r="O364" s="15"/>
      <c r="P364" s="15"/>
      <c r="Q364" s="15"/>
      <c r="R364" s="15"/>
      <c r="S364" s="15"/>
      <c r="T364" s="15"/>
      <c r="U364" s="15"/>
      <c r="V364" s="15"/>
      <c r="W364" s="15"/>
      <c r="BX364" s="31"/>
    </row>
    <row r="365" spans="2:76" x14ac:dyDescent="0.2">
      <c r="B365" s="15"/>
      <c r="C365" s="15"/>
      <c r="D365" s="15"/>
      <c r="E365" s="15"/>
      <c r="F365" s="15"/>
      <c r="G365" s="15"/>
      <c r="H365" s="15"/>
      <c r="I365" s="15"/>
      <c r="J365" s="15"/>
      <c r="K365" s="15"/>
      <c r="L365" s="15"/>
      <c r="M365" s="15"/>
      <c r="N365" s="15"/>
      <c r="O365" s="15"/>
      <c r="P365" s="15"/>
      <c r="Q365" s="15"/>
      <c r="R365" s="15"/>
      <c r="S365" s="15"/>
      <c r="T365" s="15"/>
      <c r="U365" s="15"/>
      <c r="V365" s="15"/>
      <c r="W365" s="15"/>
      <c r="BX365" s="31"/>
    </row>
    <row r="366" spans="2:76" x14ac:dyDescent="0.2">
      <c r="B366" s="15"/>
      <c r="C366" s="15"/>
      <c r="D366" s="15"/>
      <c r="E366" s="15"/>
      <c r="F366" s="15"/>
      <c r="G366" s="15"/>
      <c r="H366" s="15"/>
      <c r="I366" s="15"/>
      <c r="J366" s="15"/>
      <c r="K366" s="15"/>
      <c r="L366" s="15"/>
      <c r="M366" s="15"/>
      <c r="N366" s="15"/>
      <c r="O366" s="15"/>
      <c r="P366" s="15"/>
      <c r="Q366" s="15"/>
      <c r="R366" s="15"/>
      <c r="S366" s="15"/>
      <c r="T366" s="15"/>
      <c r="U366" s="15"/>
      <c r="V366" s="15"/>
      <c r="W366" s="15"/>
      <c r="BX366" s="31"/>
    </row>
    <row r="367" spans="2:76" x14ac:dyDescent="0.2">
      <c r="B367" s="15"/>
      <c r="C367" s="15"/>
      <c r="D367" s="15"/>
      <c r="E367" s="15"/>
      <c r="F367" s="15"/>
      <c r="G367" s="15"/>
      <c r="H367" s="15"/>
      <c r="I367" s="15"/>
      <c r="J367" s="15"/>
      <c r="K367" s="15"/>
      <c r="L367" s="15"/>
      <c r="M367" s="15"/>
      <c r="N367" s="15"/>
      <c r="O367" s="15"/>
      <c r="P367" s="15"/>
      <c r="Q367" s="15"/>
      <c r="R367" s="15"/>
      <c r="S367" s="15"/>
      <c r="T367" s="15"/>
      <c r="U367" s="15"/>
      <c r="V367" s="15"/>
      <c r="W367" s="15"/>
      <c r="BX367" s="31"/>
    </row>
    <row r="368" spans="2:76" x14ac:dyDescent="0.2">
      <c r="B368" s="15"/>
      <c r="C368" s="15"/>
      <c r="D368" s="15"/>
      <c r="E368" s="15"/>
      <c r="F368" s="15"/>
      <c r="G368" s="15"/>
      <c r="H368" s="15"/>
      <c r="I368" s="15"/>
      <c r="J368" s="15"/>
      <c r="K368" s="15"/>
      <c r="L368" s="15"/>
      <c r="M368" s="15"/>
      <c r="N368" s="15"/>
      <c r="O368" s="15"/>
      <c r="P368" s="15"/>
      <c r="Q368" s="15"/>
      <c r="R368" s="15"/>
      <c r="S368" s="15"/>
      <c r="T368" s="15"/>
      <c r="U368" s="15"/>
      <c r="V368" s="15"/>
      <c r="W368" s="15"/>
    </row>
    <row r="369" spans="2:75" x14ac:dyDescent="0.2">
      <c r="B369" s="15"/>
      <c r="C369" s="15"/>
      <c r="D369" s="15"/>
      <c r="E369" s="15"/>
      <c r="F369" s="15"/>
      <c r="G369" s="15"/>
      <c r="H369" s="15"/>
      <c r="I369" s="15"/>
      <c r="J369" s="15"/>
      <c r="K369" s="15"/>
      <c r="L369" s="15"/>
      <c r="M369" s="15"/>
      <c r="N369" s="15"/>
      <c r="O369" s="15"/>
      <c r="P369" s="15"/>
      <c r="Q369" s="15"/>
      <c r="R369" s="15"/>
      <c r="S369" s="15"/>
      <c r="T369" s="15"/>
      <c r="U369" s="15"/>
      <c r="V369" s="15"/>
      <c r="W369" s="15"/>
    </row>
    <row r="370" spans="2:75" x14ac:dyDescent="0.2">
      <c r="B370" s="15"/>
      <c r="C370" s="15"/>
      <c r="D370" s="15"/>
      <c r="E370" s="15"/>
      <c r="F370" s="15"/>
      <c r="G370" s="15"/>
      <c r="H370" s="15"/>
      <c r="I370" s="15"/>
      <c r="J370" s="15"/>
      <c r="K370" s="15"/>
      <c r="L370" s="15"/>
      <c r="M370" s="15"/>
      <c r="N370" s="15"/>
      <c r="O370" s="15"/>
      <c r="P370" s="15"/>
      <c r="Q370" s="15"/>
      <c r="R370" s="15"/>
      <c r="S370" s="15"/>
      <c r="T370" s="15"/>
      <c r="U370" s="15"/>
      <c r="V370" s="15"/>
      <c r="W370" s="15"/>
    </row>
    <row r="371" spans="2:75" x14ac:dyDescent="0.2">
      <c r="B371" s="15"/>
      <c r="C371" s="15"/>
      <c r="D371" s="15"/>
      <c r="E371" s="15"/>
      <c r="F371" s="15"/>
      <c r="G371" s="15"/>
      <c r="H371" s="15"/>
      <c r="I371" s="15"/>
      <c r="J371" s="15"/>
      <c r="K371" s="15"/>
      <c r="L371" s="15"/>
      <c r="M371" s="15"/>
      <c r="N371" s="15"/>
      <c r="O371" s="15"/>
      <c r="P371" s="15"/>
      <c r="Q371" s="15"/>
      <c r="R371" s="15"/>
      <c r="S371" s="15"/>
      <c r="T371" s="15"/>
      <c r="U371" s="15"/>
      <c r="V371" s="15"/>
      <c r="W371" s="15"/>
    </row>
    <row r="372" spans="2:75" x14ac:dyDescent="0.2">
      <c r="B372" s="15"/>
      <c r="C372" s="15"/>
      <c r="D372" s="15"/>
      <c r="E372" s="15"/>
      <c r="F372" s="15"/>
      <c r="G372" s="15"/>
      <c r="H372" s="15"/>
      <c r="I372" s="15"/>
      <c r="J372" s="15"/>
      <c r="K372" s="15"/>
      <c r="L372" s="15"/>
      <c r="M372" s="15"/>
      <c r="N372" s="15"/>
      <c r="O372" s="15"/>
      <c r="P372" s="15"/>
      <c r="Q372" s="15"/>
      <c r="R372" s="15"/>
      <c r="S372" s="15"/>
      <c r="T372" s="15"/>
      <c r="U372" s="15"/>
      <c r="V372" s="15"/>
      <c r="W372" s="15"/>
    </row>
    <row r="373" spans="2:75" x14ac:dyDescent="0.2">
      <c r="B373" s="15"/>
      <c r="C373" s="15"/>
      <c r="D373" s="15"/>
      <c r="E373" s="15"/>
      <c r="F373" s="15"/>
      <c r="G373" s="15"/>
      <c r="H373" s="15"/>
      <c r="I373" s="15"/>
      <c r="J373" s="15"/>
      <c r="K373" s="15"/>
      <c r="L373" s="15"/>
      <c r="M373" s="15"/>
      <c r="N373" s="15"/>
      <c r="O373" s="15"/>
      <c r="P373" s="15"/>
      <c r="Q373" s="15"/>
      <c r="R373" s="15"/>
      <c r="S373" s="15"/>
      <c r="T373" s="15"/>
      <c r="U373" s="15"/>
      <c r="V373" s="15"/>
      <c r="W373" s="15"/>
      <c r="BA373" s="31"/>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row>
    <row r="374" spans="2:75" x14ac:dyDescent="0.2">
      <c r="B374" s="15"/>
      <c r="C374" s="15"/>
      <c r="D374" s="15"/>
      <c r="E374" s="15"/>
      <c r="F374" s="15"/>
      <c r="G374" s="15"/>
      <c r="H374" s="15"/>
      <c r="I374" s="15"/>
      <c r="J374" s="15"/>
      <c r="K374" s="15"/>
      <c r="L374" s="15"/>
      <c r="M374" s="15"/>
      <c r="N374" s="15"/>
      <c r="O374" s="15"/>
      <c r="P374" s="15"/>
      <c r="Q374" s="15"/>
      <c r="R374" s="15"/>
      <c r="S374" s="15"/>
      <c r="T374" s="15"/>
      <c r="U374" s="15"/>
      <c r="V374" s="15"/>
      <c r="W374" s="15"/>
      <c r="BA374" s="31"/>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row>
    <row r="375" spans="2:75" x14ac:dyDescent="0.2">
      <c r="B375" s="15"/>
      <c r="C375" s="15"/>
      <c r="D375" s="15"/>
      <c r="E375" s="15"/>
      <c r="F375" s="15"/>
      <c r="G375" s="15"/>
      <c r="H375" s="15"/>
      <c r="I375" s="15"/>
      <c r="J375" s="15"/>
      <c r="K375" s="15"/>
      <c r="L375" s="15"/>
      <c r="M375" s="15"/>
      <c r="N375" s="15"/>
      <c r="O375" s="15"/>
      <c r="P375" s="15"/>
      <c r="Q375" s="15"/>
      <c r="R375" s="15"/>
      <c r="S375" s="15"/>
      <c r="T375" s="15"/>
      <c r="U375" s="15"/>
      <c r="V375" s="15"/>
      <c r="W375" s="15"/>
      <c r="BA375" s="31"/>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row>
    <row r="376" spans="2:75" x14ac:dyDescent="0.2">
      <c r="B376" s="15"/>
      <c r="C376" s="15"/>
      <c r="D376" s="15"/>
      <c r="E376" s="15"/>
      <c r="F376" s="15"/>
      <c r="G376" s="15"/>
      <c r="H376" s="15"/>
      <c r="I376" s="15"/>
      <c r="J376" s="15"/>
      <c r="K376" s="15"/>
      <c r="L376" s="15"/>
      <c r="M376" s="15"/>
      <c r="N376" s="15"/>
      <c r="O376" s="15"/>
      <c r="P376" s="15"/>
      <c r="Q376" s="15"/>
      <c r="R376" s="15"/>
      <c r="S376" s="15"/>
      <c r="T376" s="15"/>
      <c r="U376" s="15"/>
      <c r="V376" s="15"/>
      <c r="W376" s="15"/>
      <c r="BA376" s="31"/>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row>
    <row r="377" spans="2:75" x14ac:dyDescent="0.2">
      <c r="B377" s="15"/>
      <c r="C377" s="15"/>
      <c r="D377" s="15"/>
      <c r="E377" s="15"/>
      <c r="F377" s="15"/>
      <c r="G377" s="15"/>
      <c r="H377" s="15"/>
      <c r="I377" s="15"/>
      <c r="J377" s="15"/>
      <c r="K377" s="15"/>
      <c r="L377" s="15"/>
      <c r="M377" s="15"/>
      <c r="N377" s="15"/>
      <c r="O377" s="15"/>
      <c r="P377" s="15"/>
      <c r="Q377" s="15"/>
      <c r="R377" s="15"/>
      <c r="S377" s="15"/>
      <c r="T377" s="15"/>
      <c r="U377" s="15"/>
      <c r="V377" s="15"/>
      <c r="W377" s="15"/>
      <c r="BA377" s="31"/>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row>
    <row r="378" spans="2:75" x14ac:dyDescent="0.2">
      <c r="B378" s="15"/>
      <c r="C378" s="15"/>
      <c r="D378" s="15"/>
      <c r="E378" s="15"/>
      <c r="F378" s="15"/>
      <c r="G378" s="15"/>
      <c r="H378" s="15"/>
      <c r="I378" s="15"/>
      <c r="J378" s="15"/>
      <c r="K378" s="15"/>
      <c r="L378" s="15"/>
      <c r="M378" s="15"/>
      <c r="N378" s="15"/>
      <c r="O378" s="15"/>
      <c r="P378" s="15"/>
      <c r="Q378" s="15"/>
      <c r="R378" s="15"/>
      <c r="S378" s="15"/>
      <c r="T378" s="15"/>
      <c r="U378" s="15"/>
      <c r="V378" s="15"/>
      <c r="W378" s="15"/>
      <c r="BA378" s="31"/>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row>
    <row r="379" spans="2:75" x14ac:dyDescent="0.2">
      <c r="B379" s="15"/>
      <c r="C379" s="15"/>
      <c r="D379" s="15"/>
      <c r="E379" s="15"/>
      <c r="F379" s="15"/>
      <c r="G379" s="15"/>
      <c r="H379" s="15"/>
      <c r="I379" s="15"/>
      <c r="J379" s="15"/>
      <c r="K379" s="15"/>
      <c r="L379" s="15"/>
      <c r="M379" s="15"/>
      <c r="N379" s="15"/>
      <c r="O379" s="15"/>
      <c r="P379" s="15"/>
      <c r="Q379" s="15"/>
      <c r="R379" s="15"/>
      <c r="S379" s="15"/>
      <c r="T379" s="15"/>
      <c r="U379" s="15"/>
      <c r="V379" s="15"/>
      <c r="W379" s="15"/>
      <c r="BA379" s="31"/>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row>
    <row r="380" spans="2:75" x14ac:dyDescent="0.2">
      <c r="B380" s="15"/>
      <c r="C380" s="15"/>
      <c r="D380" s="15"/>
      <c r="E380" s="15"/>
      <c r="F380" s="15"/>
      <c r="G380" s="15"/>
      <c r="H380" s="15"/>
      <c r="I380" s="15"/>
      <c r="J380" s="15"/>
      <c r="K380" s="15"/>
      <c r="L380" s="15"/>
      <c r="M380" s="15"/>
      <c r="N380" s="15"/>
      <c r="O380" s="15"/>
      <c r="P380" s="15"/>
      <c r="Q380" s="15"/>
      <c r="R380" s="15"/>
      <c r="S380" s="15"/>
      <c r="T380" s="15"/>
      <c r="U380" s="15"/>
      <c r="V380" s="15"/>
      <c r="W380" s="15"/>
      <c r="BA380" s="31"/>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row>
    <row r="381" spans="2:75" x14ac:dyDescent="0.2">
      <c r="B381" s="15"/>
      <c r="C381" s="15"/>
      <c r="D381" s="15"/>
      <c r="E381" s="15"/>
      <c r="F381" s="15"/>
      <c r="G381" s="15"/>
      <c r="H381" s="15"/>
      <c r="I381" s="15"/>
      <c r="J381" s="15"/>
      <c r="K381" s="15"/>
      <c r="L381" s="15"/>
      <c r="M381" s="15"/>
      <c r="N381" s="15"/>
      <c r="O381" s="15"/>
      <c r="P381" s="15"/>
      <c r="Q381" s="15"/>
      <c r="R381" s="15"/>
      <c r="S381" s="15"/>
      <c r="T381" s="15"/>
      <c r="U381" s="15"/>
      <c r="V381" s="15"/>
      <c r="W381" s="15"/>
      <c r="BA381" s="31"/>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row>
    <row r="382" spans="2:75" x14ac:dyDescent="0.2">
      <c r="B382" s="15"/>
      <c r="C382" s="15"/>
      <c r="D382" s="15"/>
      <c r="E382" s="15"/>
      <c r="F382" s="15"/>
      <c r="G382" s="15"/>
      <c r="H382" s="15"/>
      <c r="I382" s="15"/>
      <c r="J382" s="15"/>
      <c r="K382" s="15"/>
      <c r="L382" s="15"/>
      <c r="M382" s="15"/>
      <c r="N382" s="15"/>
      <c r="O382" s="15"/>
      <c r="P382" s="15"/>
      <c r="Q382" s="15"/>
      <c r="R382" s="15"/>
      <c r="S382" s="15"/>
      <c r="T382" s="15"/>
      <c r="U382" s="15"/>
      <c r="V382" s="15"/>
      <c r="W382" s="15"/>
      <c r="BA382" s="31"/>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row>
    <row r="383" spans="2:75" x14ac:dyDescent="0.2">
      <c r="B383" s="15"/>
      <c r="C383" s="15"/>
      <c r="D383" s="15"/>
      <c r="E383" s="15"/>
      <c r="F383" s="15"/>
      <c r="G383" s="15"/>
      <c r="H383" s="15"/>
      <c r="I383" s="15"/>
      <c r="J383" s="15"/>
      <c r="K383" s="15"/>
      <c r="L383" s="15"/>
      <c r="M383" s="15"/>
      <c r="N383" s="15"/>
      <c r="O383" s="15"/>
      <c r="P383" s="15"/>
      <c r="Q383" s="15"/>
      <c r="R383" s="15"/>
      <c r="S383" s="15"/>
      <c r="T383" s="15"/>
      <c r="U383" s="15"/>
      <c r="V383" s="15"/>
      <c r="W383" s="15"/>
      <c r="BA383" s="31"/>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row>
    <row r="384" spans="2:75" x14ac:dyDescent="0.2">
      <c r="B384" s="15"/>
      <c r="C384" s="15"/>
      <c r="D384" s="15"/>
      <c r="E384" s="15"/>
      <c r="F384" s="15"/>
      <c r="G384" s="15"/>
      <c r="H384" s="15"/>
      <c r="I384" s="15"/>
      <c r="J384" s="15"/>
      <c r="K384" s="15"/>
      <c r="L384" s="15"/>
      <c r="M384" s="15"/>
      <c r="N384" s="15"/>
      <c r="O384" s="15"/>
      <c r="P384" s="15"/>
      <c r="Q384" s="15"/>
      <c r="R384" s="15"/>
      <c r="S384" s="15"/>
      <c r="T384" s="15"/>
      <c r="U384" s="15"/>
      <c r="V384" s="15"/>
      <c r="W384" s="15"/>
      <c r="BA384" s="31"/>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row>
    <row r="385" spans="2:93" x14ac:dyDescent="0.2">
      <c r="B385" s="15"/>
      <c r="C385" s="15"/>
      <c r="D385" s="15"/>
      <c r="E385" s="15"/>
      <c r="F385" s="15"/>
      <c r="G385" s="15"/>
      <c r="H385" s="15"/>
      <c r="I385" s="15"/>
      <c r="J385" s="15"/>
      <c r="K385" s="15"/>
      <c r="L385" s="15"/>
      <c r="M385" s="15"/>
      <c r="N385" s="15"/>
      <c r="O385" s="15"/>
      <c r="P385" s="15"/>
      <c r="Q385" s="15"/>
      <c r="R385" s="15"/>
      <c r="S385" s="15"/>
      <c r="T385" s="15"/>
      <c r="U385" s="15"/>
      <c r="V385" s="15"/>
      <c r="W385" s="15"/>
      <c r="BA385" s="31"/>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row>
    <row r="386" spans="2:93" x14ac:dyDescent="0.2">
      <c r="B386" s="15"/>
      <c r="C386" s="15"/>
      <c r="D386" s="15"/>
      <c r="E386" s="15"/>
      <c r="F386" s="15"/>
      <c r="G386" s="15"/>
      <c r="H386" s="15"/>
      <c r="I386" s="15"/>
      <c r="J386" s="15"/>
      <c r="K386" s="15"/>
      <c r="L386" s="15"/>
      <c r="M386" s="15"/>
      <c r="N386" s="15"/>
      <c r="O386" s="15"/>
      <c r="P386" s="15"/>
      <c r="Q386" s="15"/>
      <c r="R386" s="15"/>
      <c r="S386" s="15"/>
      <c r="T386" s="15"/>
      <c r="U386" s="15"/>
      <c r="V386" s="15"/>
      <c r="W386" s="15"/>
      <c r="BA386" s="31"/>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row>
    <row r="387" spans="2:93" x14ac:dyDescent="0.2">
      <c r="B387" s="15"/>
      <c r="C387" s="15"/>
      <c r="D387" s="15"/>
      <c r="E387" s="15"/>
      <c r="F387" s="15"/>
      <c r="G387" s="15"/>
      <c r="H387" s="15"/>
      <c r="I387" s="15"/>
      <c r="J387" s="15"/>
      <c r="K387" s="15"/>
      <c r="L387" s="15"/>
      <c r="M387" s="15"/>
      <c r="N387" s="15"/>
      <c r="O387" s="15"/>
      <c r="P387" s="15"/>
      <c r="Q387" s="15"/>
      <c r="R387" s="15"/>
      <c r="S387" s="15"/>
      <c r="T387" s="15"/>
      <c r="U387" s="15"/>
      <c r="V387" s="15"/>
      <c r="W387" s="15"/>
      <c r="BA387" s="31"/>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row>
    <row r="388" spans="2:93" x14ac:dyDescent="0.2">
      <c r="B388" s="15"/>
      <c r="C388" s="15"/>
      <c r="D388" s="15"/>
      <c r="E388" s="15"/>
      <c r="F388" s="15"/>
      <c r="G388" s="15"/>
      <c r="H388" s="15"/>
      <c r="I388" s="15"/>
      <c r="J388" s="15"/>
      <c r="K388" s="15"/>
      <c r="L388" s="15"/>
      <c r="M388" s="15"/>
      <c r="N388" s="15"/>
      <c r="O388" s="15"/>
      <c r="P388" s="15"/>
      <c r="Q388" s="15"/>
      <c r="R388" s="15"/>
      <c r="S388" s="15"/>
      <c r="T388" s="15"/>
      <c r="U388" s="15"/>
      <c r="V388" s="15"/>
      <c r="W388" s="15"/>
      <c r="BA388" s="31"/>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row>
    <row r="389" spans="2:93" x14ac:dyDescent="0.2">
      <c r="B389" s="15"/>
      <c r="C389" s="15"/>
      <c r="D389" s="15"/>
      <c r="E389" s="15"/>
      <c r="F389" s="15"/>
      <c r="G389" s="15"/>
      <c r="H389" s="15"/>
      <c r="I389" s="15"/>
      <c r="J389" s="15"/>
      <c r="K389" s="15"/>
      <c r="L389" s="15"/>
      <c r="M389" s="15"/>
      <c r="N389" s="15"/>
      <c r="O389" s="15"/>
      <c r="P389" s="15"/>
      <c r="Q389" s="15"/>
      <c r="R389" s="15"/>
      <c r="S389" s="15"/>
      <c r="T389" s="15"/>
      <c r="U389" s="15"/>
      <c r="V389" s="15"/>
      <c r="W389" s="15"/>
      <c r="BA389" s="31"/>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row>
    <row r="390" spans="2:93" x14ac:dyDescent="0.2">
      <c r="B390" s="15"/>
      <c r="C390" s="15"/>
      <c r="D390" s="15"/>
      <c r="E390" s="15"/>
      <c r="F390" s="15"/>
      <c r="G390" s="15"/>
      <c r="H390" s="15"/>
      <c r="I390" s="15"/>
      <c r="J390" s="15"/>
      <c r="K390" s="15"/>
      <c r="L390" s="15"/>
      <c r="M390" s="15"/>
      <c r="N390" s="15"/>
      <c r="O390" s="15"/>
      <c r="P390" s="15"/>
      <c r="Q390" s="15"/>
      <c r="R390" s="15"/>
      <c r="S390" s="15"/>
      <c r="T390" s="15"/>
      <c r="U390" s="15"/>
      <c r="V390" s="15"/>
      <c r="W390" s="15"/>
      <c r="BA390" s="31"/>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row>
    <row r="391" spans="2:93" x14ac:dyDescent="0.2">
      <c r="B391" s="15"/>
      <c r="C391" s="15"/>
      <c r="D391" s="15"/>
      <c r="E391" s="15"/>
      <c r="F391" s="15"/>
      <c r="G391" s="15"/>
      <c r="H391" s="15"/>
      <c r="I391" s="15"/>
      <c r="J391" s="15"/>
      <c r="K391" s="15"/>
      <c r="L391" s="15"/>
      <c r="M391" s="15"/>
      <c r="N391" s="15"/>
      <c r="O391" s="15"/>
      <c r="P391" s="15"/>
      <c r="Q391" s="15"/>
      <c r="R391" s="15"/>
      <c r="S391" s="15"/>
      <c r="T391" s="15"/>
      <c r="U391" s="15"/>
      <c r="V391" s="15"/>
      <c r="W391" s="15"/>
      <c r="BA391" s="31"/>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row>
    <row r="392" spans="2:93" x14ac:dyDescent="0.2">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row>
    <row r="393" spans="2:93" x14ac:dyDescent="0.2">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row>
    <row r="394" spans="2:93" x14ac:dyDescent="0.2">
      <c r="B394" s="15"/>
      <c r="C394" s="15"/>
      <c r="D394" s="15"/>
      <c r="E394" s="15"/>
      <c r="F394" s="15"/>
      <c r="G394" s="15"/>
      <c r="H394" s="15"/>
      <c r="I394" s="15"/>
      <c r="J394" s="15"/>
      <c r="K394" s="15"/>
      <c r="L394" s="15"/>
      <c r="M394" s="15"/>
      <c r="N394" s="15"/>
      <c r="O394" s="15"/>
      <c r="P394" s="15"/>
      <c r="Q394" s="15"/>
      <c r="R394" s="15"/>
      <c r="S394" s="15"/>
      <c r="T394" s="15"/>
      <c r="U394" s="15"/>
      <c r="V394" s="15"/>
      <c r="W394" s="15"/>
      <c r="BA394" s="31" t="str">
        <f ca="1">HYPERLINK("#"&amp;MID(CELL("filename",AG344),FIND("]",CELL("filename",AG344))+1,256)&amp;"!"&amp;ADDRESS(ROW($B$8),COLUMN($B$8),1,TRUE),"Return to Cell B8")</f>
        <v>Return to Cell B8</v>
      </c>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row>
    <row r="395" spans="2:93" x14ac:dyDescent="0.2">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row>
    <row r="396" spans="2:93" x14ac:dyDescent="0.2">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row>
    <row r="397" spans="2:93" x14ac:dyDescent="0.2">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row>
    <row r="398" spans="2:93" x14ac:dyDescent="0.2">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row>
    <row r="399" spans="2:93" x14ac:dyDescent="0.2">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row>
    <row r="400" spans="2:93" x14ac:dyDescent="0.2">
      <c r="B400" s="15"/>
      <c r="C400" s="15"/>
      <c r="D400" s="15"/>
      <c r="E400" s="15"/>
      <c r="F400" s="15"/>
      <c r="G400" s="15"/>
      <c r="H400" s="15"/>
      <c r="I400" s="15"/>
      <c r="J400" s="15"/>
      <c r="K400" s="15"/>
      <c r="L400" s="15"/>
      <c r="M400" s="15"/>
      <c r="N400" s="15"/>
      <c r="O400" s="15"/>
      <c r="P400" s="15"/>
      <c r="Q400" s="15"/>
      <c r="R400" s="15"/>
      <c r="S400" s="15"/>
      <c r="T400" s="15"/>
      <c r="U400" s="15"/>
      <c r="V400" s="15"/>
      <c r="W400" s="15"/>
      <c r="CA400" s="118" t="s">
        <v>257</v>
      </c>
      <c r="CB400" s="31" t="str">
        <f ca="1">HYPERLINK("#"&amp;MID(CELL("filename",BH349),FIND("]",CELL("filename",BH349))+1,256)&amp;"!"&amp;ADDRESS(ROW($B$8),COLUMN($B$8),1,TRUE),"Return to Cell B8")</f>
        <v>Return to Cell B8</v>
      </c>
      <c r="CC400" s="15"/>
      <c r="CD400" s="15"/>
      <c r="CE400" s="15"/>
      <c r="CF400" s="15"/>
      <c r="CG400" s="15"/>
      <c r="CH400" s="15"/>
      <c r="CI400" s="15"/>
      <c r="CJ400" s="15"/>
      <c r="CK400" s="15"/>
      <c r="CL400" s="15"/>
      <c r="CM400" s="15"/>
      <c r="CN400" s="15"/>
      <c r="CO400" s="15"/>
    </row>
    <row r="401" spans="2:93" x14ac:dyDescent="0.2">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x14ac:dyDescent="0.2">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x14ac:dyDescent="0.2">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x14ac:dyDescent="0.2">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x14ac:dyDescent="0.2">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x14ac:dyDescent="0.2">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x14ac:dyDescent="0.2">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x14ac:dyDescent="0.2">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x14ac:dyDescent="0.2">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x14ac:dyDescent="0.2">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x14ac:dyDescent="0.2">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x14ac:dyDescent="0.2">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x14ac:dyDescent="0.2">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x14ac:dyDescent="0.2">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x14ac:dyDescent="0.2">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x14ac:dyDescent="0.2">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x14ac:dyDescent="0.2">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x14ac:dyDescent="0.2">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x14ac:dyDescent="0.2">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x14ac:dyDescent="0.2">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x14ac:dyDescent="0.2">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x14ac:dyDescent="0.2">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x14ac:dyDescent="0.2">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x14ac:dyDescent="0.2">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x14ac:dyDescent="0.2">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x14ac:dyDescent="0.2">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x14ac:dyDescent="0.2">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x14ac:dyDescent="0.2">
      <c r="P428" s="15"/>
      <c r="Q428" s="15"/>
      <c r="R428" s="15"/>
      <c r="S428" s="15"/>
      <c r="T428" s="15"/>
      <c r="U428" s="15"/>
      <c r="V428" s="15"/>
      <c r="W428" s="15"/>
    </row>
    <row r="429" spans="2:23" x14ac:dyDescent="0.2">
      <c r="P429" s="15"/>
      <c r="Q429" s="15"/>
      <c r="R429" s="15"/>
      <c r="S429" s="15"/>
      <c r="T429" s="15"/>
      <c r="U429" s="15"/>
      <c r="V429" s="15"/>
      <c r="W429" s="15"/>
    </row>
    <row r="430" spans="2:23" x14ac:dyDescent="0.2">
      <c r="P430" s="15"/>
      <c r="Q430" s="15"/>
      <c r="R430" s="15"/>
      <c r="S430" s="15"/>
      <c r="T430" s="15"/>
      <c r="U430" s="15"/>
      <c r="V430" s="15"/>
      <c r="W430" s="15"/>
    </row>
    <row r="431" spans="2:23" x14ac:dyDescent="0.2">
      <c r="P431" s="15"/>
      <c r="Q431" s="15"/>
      <c r="R431" s="15"/>
      <c r="S431" s="15"/>
      <c r="T431" s="15"/>
      <c r="U431" s="15"/>
      <c r="V431" s="15"/>
      <c r="W431" s="15"/>
    </row>
    <row r="432" spans="2:23" x14ac:dyDescent="0.2">
      <c r="P432" s="15"/>
      <c r="Q432" s="15"/>
      <c r="R432" s="15"/>
      <c r="S432" s="15"/>
      <c r="T432" s="15"/>
      <c r="U432" s="15"/>
      <c r="V432" s="15"/>
      <c r="W432" s="15"/>
    </row>
    <row r="433" spans="16:79" x14ac:dyDescent="0.2">
      <c r="P433" s="15"/>
      <c r="Q433" s="15"/>
      <c r="R433" s="15"/>
      <c r="S433" s="15"/>
      <c r="T433" s="15"/>
      <c r="U433" s="15"/>
      <c r="V433" s="15"/>
      <c r="W433" s="15"/>
    </row>
    <row r="434" spans="16:79" x14ac:dyDescent="0.2">
      <c r="P434" s="15"/>
      <c r="Q434" s="15"/>
      <c r="R434" s="15"/>
      <c r="S434" s="15"/>
      <c r="T434" s="15"/>
      <c r="U434" s="15"/>
      <c r="V434" s="15"/>
      <c r="W434" s="15"/>
    </row>
    <row r="435" spans="16:79" x14ac:dyDescent="0.2">
      <c r="P435" s="15"/>
      <c r="Q435" s="15"/>
      <c r="R435" s="15"/>
      <c r="S435" s="15"/>
      <c r="T435" s="15"/>
      <c r="U435" s="15"/>
      <c r="V435" s="15"/>
      <c r="W435" s="15"/>
    </row>
    <row r="437" spans="16:79" x14ac:dyDescent="0.2">
      <c r="CA437" s="31" t="str">
        <f ca="1">HYPERLINK("#"&amp;MID(CELL("filename",BG425),FIND("]",CELL("filename",BG425))+1,256)&amp;"!"&amp;ADDRESS(ROW($B$8),COLUMN($B$8),1,TRUE),"Return to Cell B8")</f>
        <v>Return to Cell B8</v>
      </c>
    </row>
    <row r="474" spans="79:88" x14ac:dyDescent="0.2">
      <c r="CA474" s="118" t="s">
        <v>255</v>
      </c>
      <c r="CC474">
        <v>14</v>
      </c>
      <c r="CH474" s="118" t="s">
        <v>256</v>
      </c>
      <c r="CJ474" s="8">
        <f>A9+Chart_Start_Date-1</f>
        <v>40001</v>
      </c>
    </row>
    <row r="475" spans="79:88" x14ac:dyDescent="0.2">
      <c r="CJ475">
        <v>68</v>
      </c>
    </row>
    <row r="476" spans="79:88" x14ac:dyDescent="0.2">
      <c r="CA476" s="31" t="str">
        <f ca="1">HYPERLINK("#"&amp;MID(CELL("filename",BG466),FIND("]",CELL("filename",BG466))+1,256)&amp;"!"&amp;ADDRESS(ROW($B$8),COLUMN($B$8),1,TRUE),"Return to Cell B8")</f>
        <v>Return to Cell B8</v>
      </c>
    </row>
  </sheetData>
  <mergeCells count="25">
    <mergeCell ref="BB346:BW346"/>
    <mergeCell ref="BB347:BW347"/>
    <mergeCell ref="BB317:BW317"/>
    <mergeCell ref="BB269:BW269"/>
    <mergeCell ref="BB318:BT318"/>
    <mergeCell ref="BB333:BW333"/>
    <mergeCell ref="BB334:BR334"/>
    <mergeCell ref="BS334:BW334"/>
    <mergeCell ref="BB285:BW285"/>
    <mergeCell ref="BU318:BW318"/>
    <mergeCell ref="BB237:BW237"/>
    <mergeCell ref="BB301:BW301"/>
    <mergeCell ref="BB302:BO302"/>
    <mergeCell ref="BP302:BW302"/>
    <mergeCell ref="BB238:BS238"/>
    <mergeCell ref="BT238:BW238"/>
    <mergeCell ref="BB270:BO270"/>
    <mergeCell ref="BP270:BW270"/>
    <mergeCell ref="BB286:BR286"/>
    <mergeCell ref="BS286:BW286"/>
    <mergeCell ref="BB253:BW253"/>
    <mergeCell ref="BB254:BR254"/>
    <mergeCell ref="BS254:BW254"/>
    <mergeCell ref="BJ263:BK263"/>
    <mergeCell ref="BJ264:BK264"/>
  </mergeCells>
  <conditionalFormatting sqref="F4">
    <cfRule type="expression" dxfId="4" priority="5">
      <formula>OR($F$4&lt;$E$4,$F$4&gt;$G$4)</formula>
    </cfRule>
  </conditionalFormatting>
  <conditionalFormatting sqref="G4">
    <cfRule type="expression" dxfId="3" priority="4">
      <formula>OR($G$4&lt;$E$4,$G$4&lt;$F$4,$G$4&gt;$A$161)</formula>
    </cfRule>
  </conditionalFormatting>
  <conditionalFormatting sqref="E6:G161">
    <cfRule type="expression" dxfId="2" priority="3">
      <formula>Crop&lt;&gt;"Alfalfa"</formula>
    </cfRule>
  </conditionalFormatting>
  <conditionalFormatting sqref="E4">
    <cfRule type="expression" dxfId="1" priority="2">
      <formula>$E$4&lt;$L$4</formula>
    </cfRule>
  </conditionalFormatting>
  <conditionalFormatting sqref="K8:K161">
    <cfRule type="expression" dxfId="0" priority="1">
      <formula>K8&gt;MAD</formula>
    </cfRule>
  </conditionalFormatting>
  <dataValidations count="37">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5">
      <formula1>AC204</formula1>
      <formula2>$AC$206</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4">
      <formula1>AC203</formula1>
      <formula2>$AC$206</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3">
      <formula1>AC202</formula1>
      <formula2>$AC$206</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2">
      <formula1>AC201</formula1>
      <formula2>$AC$206</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1">
      <formula1>AC200</formula1>
      <formula2>$AC$206</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199">
      <formula1>AC198</formula1>
      <formula2>$AC$206</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0">
      <formula1>AC199</formula1>
      <formula2>$AC$206</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5">
      <formula1>0</formula1>
      <formula2>MAX(AC175:AC182)</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89">
      <formula1>0</formula1>
      <formula2>1</formula2>
    </dataValidation>
    <dataValidation type="decimal" allowBlank="1" showInputMessage="1" showErrorMessage="1" errorTitle="SWDPcritical" error="Enter the critical value of soil-water deficit (SWDP) above which ET becomes limiting. A value of 50% is recommended but other values between 0 and 1 (0% and 100%) are valid." promptTitle="SWDPcritical" prompt="Enter the critical value of soil-water deficit (SWDP) above which ET becomes limiting. A value of 50% is recommended but other values between 0 and 1 (0% and 100%) are valid._x000a__x000a_" sqref="AE186">
      <formula1>0</formula1>
      <formula2>1</formula2>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8">
      <formula1>0</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7">
      <formula1>48</formula1>
    </dataValidation>
    <dataValidation type="list" allowBlank="1" showInputMessage="1" showErrorMessage="1" errorTitle="Soil Type" error="Choose a soil type for the eighth soil horizon." promptTitle="Soil Type" prompt="Choose a soil type for the eighth soil horizon." sqref="AD206">
      <formula1>$AA$213:$AA$221</formula1>
    </dataValidation>
    <dataValidation type="list" allowBlank="1" showInputMessage="1" showErrorMessage="1" errorTitle="Soil Type" error="Choose a soil type for the seventh soil horizon." promptTitle="Soil Type" prompt="Choose a soil type for the seventh soil horizon." sqref="AD205">
      <formula1>$AA$213:$AA$221</formula1>
    </dataValidation>
    <dataValidation type="list" allowBlank="1" showInputMessage="1" showErrorMessage="1" errorTitle="Soil Type" error="Choose a soil type for the fifth soil horizon." promptTitle="Soil Type" prompt="Choose a soil type for the fifth soil horizon." sqref="AD203">
      <formula1>$AA$213:$AA$221</formula1>
    </dataValidation>
    <dataValidation type="list" allowBlank="1" showInputMessage="1" showErrorMessage="1" errorTitle="Soil Type" error="Choose a soil type for the fourth soil horizon." promptTitle="Soil Type" prompt="Choose a soil type for the fourth soil horizon." sqref="AD202">
      <formula1>$AA$213:$AA$221</formula1>
    </dataValidation>
    <dataValidation type="list" allowBlank="1" showInputMessage="1" showErrorMessage="1" errorTitle="Soil Type" error="Choose a soil type for the third soil horizon." promptTitle="Soil Type" prompt="Choose a soil type for the third soil horizon." sqref="AD201">
      <formula1>$AA$213:$AA$221</formula1>
    </dataValidation>
    <dataValidation type="list" allowBlank="1" showInputMessage="1" showErrorMessage="1" errorTitle="Soil Type" error="Choose a soil type for the second soil horizon." promptTitle="Soil Type" prompt="Choose a soil type for the second soil horizon." sqref="AD200">
      <formula1>$AA$213:$AA$221</formula1>
    </dataValidation>
    <dataValidation type="list" showInputMessage="1" showErrorMessage="1" errorTitle="Soil Type" error="Choose a soil type for the first soil horizon." promptTitle="Soil Type" prompt="Choose a soil type for the first soil horizon." sqref="AD199">
      <formula1>$AA$213:$AA$221</formula1>
    </dataValidation>
    <dataValidation type="list" allowBlank="1" showInputMessage="1" showErrorMessage="1" errorTitle="Soil Type" error="Choose a soil type for the sixth soil horizon." promptTitle="Soil Type" prompt="Choose a soil type for the sixth soil horizon." sqref="AD204">
      <formula1>$AA$213:$AA$221</formula1>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8">
      <formula1>0</formula1>
      <formula2>35</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7">
      <formula1>0</formula1>
      <formula2>1</formula2>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48 inches." promptTitle="Root Zone Maximum" prompt="Enter a whole number (no decimals) such as those from Table 2 of Lundstrom and Stegman's (1988) &quot;Irrigation Scheduling by the Checkbook Method.&quot;_x000a__x000a_The value must be between 0 and 48 inches." sqref="AC175:AC182">
      <formula1>RZinitial</formula1>
      <formula2>48</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2">
      <formula1>1</formula1>
      <formula2>22</formula2>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May 7, 2006 would be entered as 5/7/2006._x000a__x000a_For established alfalfa, use 5/1/yyyy, where yyyy is the appropriate year." sqref="L4">
      <formula1>122</formula1>
      <formula2>73323</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$AA$175:$AA$182</formula1>
    </dataValidation>
    <dataValidation type="whole" operator="equal" allowBlank="1" showInputMessage="1" showErrorMessage="1" errorTitle="Bottom of Root Zone (48&quot;)" error="This value is fixed at 48&quot;. Use Data Validation to change it." promptTitle="RZmax = Bottom of Root Zone" prompt="This value is fixed at 48&quot;. Use Data Validation to change it." sqref="AC206">
      <formula1>48</formula1>
    </dataValidation>
    <dataValidation type="whole" allowBlank="1" showInputMessage="1" showErrorMessage="1" errorTitle="Start Date" error="Enter a whole number between 1 and 153 (inclusive)." promptTitle="Start Date" prompt="Enter a whole number between 1 and 153 (inclusive)." sqref="CJ475">
      <formula1>1</formula1>
      <formula2>153</formula2>
    </dataValidation>
    <dataValidation type="whole" allowBlank="1" showInputMessage="1" showErrorMessage="1" errorTitle="Interval Width" error="Enter a whole number between 1 and 153 (inclusive)." promptTitle="Interval Width" prompt="Enter a whole number between 1 and 153 (inclusive)." sqref="CC474">
      <formula1>1</formula1>
      <formula2>153</formula2>
    </dataValidation>
  </dataValidations>
  <hyperlinks>
    <hyperlink ref="P2" r:id="rId1" display="Click for NDAWN"/>
    <hyperlink ref="P3" r:id="rId2"/>
    <hyperlink ref="BC234" r:id="rId3"/>
    <hyperlink ref="BK359" r:id="rId4"/>
  </hyperlinks>
  <printOptions headings="1" gridLines="1"/>
  <pageMargins left="0.5" right="0.5" top="0.5" bottom="0.5" header="0.25" footer="0.25"/>
  <pageSetup scale="80" fitToHeight="6" orientation="landscape" cellComments="asDisplayed" r:id="rId5"/>
  <headerFooter alignWithMargins="0">
    <oddHeader>&amp;R&amp;P of &amp;N</oddHeader>
    <oddFooter>&amp;L&amp;Z&amp;F &amp;A&amp;R&amp;D &amp;T</oddFooter>
  </headerFooter>
  <rowBreaks count="8" manualBreakCount="8">
    <brk id="39" max="16383" man="1"/>
    <brk id="69" max="16383" man="1"/>
    <brk id="100" max="16383" man="1"/>
    <brk id="131" max="16383" man="1"/>
    <brk id="165" max="16383" man="1"/>
    <brk id="208" max="16383" man="1"/>
    <brk id="331" max="25" man="1"/>
    <brk id="343" max="25" man="1"/>
  </rowBreaks>
  <drawing r:id="rId6"/>
  <legacyDrawing r:id="rId7"/>
  <mc:AlternateContent xmlns:mc="http://schemas.openxmlformats.org/markup-compatibility/2006">
    <mc:Choice Requires="x14">
      <controls>
        <mc:AlternateContent xmlns:mc="http://schemas.openxmlformats.org/markup-compatibility/2006">
          <mc:Choice Requires="x14">
            <control shapeId="5178" r:id="rId8" name="Scroll Bar 58">
              <controlPr defaultSize="0" autoPict="0">
                <anchor moveWithCells="1">
                  <from>
                    <xdr:col>81</xdr:col>
                    <xdr:colOff>38100</xdr:colOff>
                    <xdr:row>473</xdr:row>
                    <xdr:rowOff>38100</xdr:rowOff>
                  </from>
                  <to>
                    <xdr:col>84</xdr:col>
                    <xdr:colOff>190500</xdr:colOff>
                    <xdr:row>474</xdr:row>
                    <xdr:rowOff>142875</xdr:rowOff>
                  </to>
                </anchor>
              </controlPr>
            </control>
          </mc:Choice>
        </mc:AlternateContent>
        <mc:AlternateContent xmlns:mc="http://schemas.openxmlformats.org/markup-compatibility/2006">
          <mc:Choice Requires="x14">
            <control shapeId="5179" r:id="rId9" name="Scroll Bar 59">
              <controlPr defaultSize="0" autoPict="0">
                <anchor moveWithCells="1">
                  <from>
                    <xdr:col>88</xdr:col>
                    <xdr:colOff>19050</xdr:colOff>
                    <xdr:row>473</xdr:row>
                    <xdr:rowOff>28575</xdr:rowOff>
                  </from>
                  <to>
                    <xdr:col>91</xdr:col>
                    <xdr:colOff>180975</xdr:colOff>
                    <xdr:row>474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101</vt:i4>
      </vt:variant>
    </vt:vector>
  </HeadingPairs>
  <TitlesOfParts>
    <vt:vector size="104" baseType="lpstr">
      <vt:lpstr>Sheet1_ND_SI</vt:lpstr>
      <vt:lpstr>Sheet1_ND_Inch</vt:lpstr>
      <vt:lpstr>Sheet1_MN_Inch</vt:lpstr>
      <vt:lpstr>Sheet1_MN_Inch!Alfalfa</vt:lpstr>
      <vt:lpstr>Sheet1_ND_Inch!Alfalfa</vt:lpstr>
      <vt:lpstr>Sheet1_ND_SI!Alfalfa</vt:lpstr>
      <vt:lpstr>Sheet1_MN_Inch!Alfalfa_Cut_1</vt:lpstr>
      <vt:lpstr>Sheet1_ND_Inch!Alfalfa_Cut_1</vt:lpstr>
      <vt:lpstr>Sheet1_ND_SI!Alfalfa_Cut_1</vt:lpstr>
      <vt:lpstr>Sheet1_MN_Inch!Alfalfa_Cut_2</vt:lpstr>
      <vt:lpstr>Sheet1_ND_Inch!Alfalfa_Cut_2</vt:lpstr>
      <vt:lpstr>Sheet1_ND_SI!Alfalfa_Cut_2</vt:lpstr>
      <vt:lpstr>Sheet1_MN_Inch!Alfalfa_Cut_3</vt:lpstr>
      <vt:lpstr>Sheet1_ND_Inch!Alfalfa_Cut_3</vt:lpstr>
      <vt:lpstr>Sheet1_ND_SI!Alfalfa_Cut_3</vt:lpstr>
      <vt:lpstr>Sheet1_MN_Inch!Alfalfa_Cuts</vt:lpstr>
      <vt:lpstr>Sheet1_ND_Inch!Alfalfa_Cuts</vt:lpstr>
      <vt:lpstr>Sheet1_ND_SI!Alfalfa_Cuts</vt:lpstr>
      <vt:lpstr>Sheet1_MN_Inch!Any_Other_Crops</vt:lpstr>
      <vt:lpstr>Sheet1_MN_Inch!AWHC</vt:lpstr>
      <vt:lpstr>Sheet1_ND_Inch!AWHC</vt:lpstr>
      <vt:lpstr>Sheet1_ND_SI!AWHC</vt:lpstr>
      <vt:lpstr>Sheet1_MN_Inch!AWHCj</vt:lpstr>
      <vt:lpstr>Sheet1_ND_Inch!AWHCj</vt:lpstr>
      <vt:lpstr>Sheet1_ND_SI!AWHCj</vt:lpstr>
      <vt:lpstr>Sheet1_MN_Inch!AWHCsite</vt:lpstr>
      <vt:lpstr>Sheet1_ND_Inch!AWHCsite</vt:lpstr>
      <vt:lpstr>Sheet1_ND_SI!AWHCsite</vt:lpstr>
      <vt:lpstr>Sheet1_ND_Inch!Barley</vt:lpstr>
      <vt:lpstr>Sheet1_ND_SI!Barley</vt:lpstr>
      <vt:lpstr>Sheet1_MN_Inch!Chart_Interval_Width</vt:lpstr>
      <vt:lpstr>Sheet1_ND_Inch!Chart_Interval_Width</vt:lpstr>
      <vt:lpstr>Sheet1_ND_SI!Chart_Interval_Width</vt:lpstr>
      <vt:lpstr>Sheet1_MN_Inch!Chart_Start_Date</vt:lpstr>
      <vt:lpstr>Sheet1_ND_Inch!Chart_Start_Date</vt:lpstr>
      <vt:lpstr>Sheet1_ND_SI!Chart_Start_Date</vt:lpstr>
      <vt:lpstr>Sheet1_MN_Inch!Charts</vt:lpstr>
      <vt:lpstr>Sheet1_ND_Inch!Charts</vt:lpstr>
      <vt:lpstr>Sheet1_ND_SI!Charts</vt:lpstr>
      <vt:lpstr>Sheet1_MN_Inch!Corn</vt:lpstr>
      <vt:lpstr>Sheet1_ND_Inch!Corn</vt:lpstr>
      <vt:lpstr>Sheet1_ND_SI!Corn</vt:lpstr>
      <vt:lpstr>Sheet1_MN_Inch!Crop</vt:lpstr>
      <vt:lpstr>Sheet1_ND_Inch!Crop</vt:lpstr>
      <vt:lpstr>Sheet1_ND_SI!Crop</vt:lpstr>
      <vt:lpstr>Sheet1_MN_Inch!CropInfo</vt:lpstr>
      <vt:lpstr>Sheet1_ND_Inch!CropInfo</vt:lpstr>
      <vt:lpstr>Sheet1_ND_SI!CropInfo</vt:lpstr>
      <vt:lpstr>Sheet1_MN_Inch!Crops_and_Soils</vt:lpstr>
      <vt:lpstr>Sheet1_ND_Inch!Crops_and_Soils</vt:lpstr>
      <vt:lpstr>Sheet1_ND_SI!Crops_and_Soils</vt:lpstr>
      <vt:lpstr>Sheet1_MN_Inch!dZj</vt:lpstr>
      <vt:lpstr>Sheet1_ND_Inch!dZj</vt:lpstr>
      <vt:lpstr>Sheet1_ND_SI!dZj</vt:lpstr>
      <vt:lpstr>Sheet1_MN_Inch!Emergence</vt:lpstr>
      <vt:lpstr>Sheet1_ND_Inch!Emergence</vt:lpstr>
      <vt:lpstr>Sheet1_ND_SI!Emergence</vt:lpstr>
      <vt:lpstr>Sheet1_MN_Inch!ET_Tables</vt:lpstr>
      <vt:lpstr>Sheet1_ND_Inch!ET_Tables</vt:lpstr>
      <vt:lpstr>Sheet1_ND_SI!ET_Tables</vt:lpstr>
      <vt:lpstr>Sheet1_MN_Inch!Field_Beans</vt:lpstr>
      <vt:lpstr>Sheet1_MN_Inch!Kacr0</vt:lpstr>
      <vt:lpstr>Sheet1_ND_Inch!Kacr0</vt:lpstr>
      <vt:lpstr>Sheet1_ND_SI!Kacr0</vt:lpstr>
      <vt:lpstr>Sheet1_MN_Inch!MAD</vt:lpstr>
      <vt:lpstr>Sheet1_ND_Inch!MAD</vt:lpstr>
      <vt:lpstr>Sheet1_ND_SI!MAD</vt:lpstr>
      <vt:lpstr>Sheet1_ND_Inch!Pinto_Bean</vt:lpstr>
      <vt:lpstr>Sheet1_ND_SI!Pinto_Bean</vt:lpstr>
      <vt:lpstr>Sheet1_MN_Inch!Potato</vt:lpstr>
      <vt:lpstr>Sheet1_ND_Inch!Potato</vt:lpstr>
      <vt:lpstr>Sheet1_ND_SI!Potato</vt:lpstr>
      <vt:lpstr>Sheet1_MN_Inch!Print_Titles</vt:lpstr>
      <vt:lpstr>Sheet1_ND_Inch!Print_Titles</vt:lpstr>
      <vt:lpstr>Sheet1_ND_SI!Print_Titles</vt:lpstr>
      <vt:lpstr>Sheet1_MN_Inch!RZinitial</vt:lpstr>
      <vt:lpstr>Sheet1_ND_Inch!RZinitial</vt:lpstr>
      <vt:lpstr>Sheet1_ND_SI!RZinitial</vt:lpstr>
      <vt:lpstr>Sheet1_MN_Inch!RZmax</vt:lpstr>
      <vt:lpstr>Sheet1_ND_Inch!RZmax</vt:lpstr>
      <vt:lpstr>Sheet1_ND_SI!RZmax</vt:lpstr>
      <vt:lpstr>Sheet1_MN_Inch!SoilProp</vt:lpstr>
      <vt:lpstr>Sheet1_ND_Inch!SoilProp</vt:lpstr>
      <vt:lpstr>Sheet1_ND_SI!SoilProp</vt:lpstr>
      <vt:lpstr>Sheet1_MN_Inch!Soybean</vt:lpstr>
      <vt:lpstr>Sheet1_ND_Inch!Soybean</vt:lpstr>
      <vt:lpstr>Sheet1_ND_SI!Soybean</vt:lpstr>
      <vt:lpstr>Sheet1_MN_Inch!Spring_Wheat</vt:lpstr>
      <vt:lpstr>Sheet1_ND_Inch!Spring_Wheat</vt:lpstr>
      <vt:lpstr>Sheet1_ND_SI!Spring_Wheat</vt:lpstr>
      <vt:lpstr>Sheet1_MN_Inch!Sugar_Beet</vt:lpstr>
      <vt:lpstr>Sheet1_ND_Inch!Sugar_Beet</vt:lpstr>
      <vt:lpstr>Sheet1_ND_SI!Sugar_Beet</vt:lpstr>
      <vt:lpstr>Sheet1_ND_Inch!Sunflower</vt:lpstr>
      <vt:lpstr>Sheet1_ND_SI!Sunflower</vt:lpstr>
      <vt:lpstr>Sheet1_MN_Inch!SWDPcritical</vt:lpstr>
      <vt:lpstr>Sheet1_ND_Inch!SWDPcritical</vt:lpstr>
      <vt:lpstr>Sheet1_ND_SI!SWDPcritical</vt:lpstr>
      <vt:lpstr>Sheet1_MN_Inch!tacr</vt:lpstr>
      <vt:lpstr>Sheet1_ND_Inch!tacr</vt:lpstr>
      <vt:lpstr>Sheet1_ND_SI!tacr</vt:lpstr>
      <vt:lpstr>Sheet1_MN_Inch!Zbj</vt:lpstr>
      <vt:lpstr>Sheet1_ND_Inch!Zbj</vt:lpstr>
      <vt:lpstr>Sheet1_ND_SI!Zbj</vt:lpstr>
    </vt:vector>
  </TitlesOfParts>
  <Company>Ag &amp; Biosystems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Steele</dc:creator>
  <cp:lastModifiedBy>Melanie Ziegler</cp:lastModifiedBy>
  <cp:lastPrinted>2012-04-25T13:23:22Z</cp:lastPrinted>
  <dcterms:created xsi:type="dcterms:W3CDTF">2006-06-01T18:08:01Z</dcterms:created>
  <dcterms:modified xsi:type="dcterms:W3CDTF">2017-05-04T17:27:10Z</dcterms:modified>
</cp:coreProperties>
</file>